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50" windowHeight="11790" tabRatio="864" firstSheet="1" activeTab="5"/>
  </bookViews>
  <sheets>
    <sheet name="Infoblatt" sheetId="1" r:id="rId1"/>
    <sheet name="Berechnung PK (%-Anteil)" sheetId="2" r:id="rId2"/>
    <sheet name="Berechnung PK (%-Anteil) - FLC" sheetId="3" r:id="rId3"/>
    <sheet name="Berechnung PK (%-Anteil) - Bsp." sheetId="4" r:id="rId4"/>
    <sheet name="Berechnung PK (%-Anteil)-Bsp.KU" sheetId="5" r:id="rId5"/>
    <sheet name="Stammdaten" sheetId="6" r:id="rId6"/>
    <sheet name="Versionsinfo" sheetId="7" r:id="rId7"/>
  </sheets>
  <definedNames>
    <definedName name="_Toc475368663" localSheetId="0">'Infoblatt'!#REF!</definedName>
    <definedName name="_Toc475368664" localSheetId="0">'Infoblatt'!#REF!</definedName>
    <definedName name="_Toc475368665" localSheetId="0">'Infoblatt'!#REF!</definedName>
    <definedName name="_xlfn.IFERROR" hidden="1">#NAME?</definedName>
    <definedName name="AnzahlSZ">'Stammdaten'!$E$3:$E$7</definedName>
    <definedName name="_xlnm.Print_Area" localSheetId="1">'Berechnung PK (%-Anteil)'!$A$1:$T$150</definedName>
    <definedName name="_xlnm.Print_Area" localSheetId="3">'Berechnung PK (%-Anteil) - Bsp.'!$A$1:$T$150</definedName>
    <definedName name="_xlnm.Print_Area" localSheetId="2">'Berechnung PK (%-Anteil) - FLC'!$A$1:$T$152</definedName>
    <definedName name="_xlnm.Print_Area" localSheetId="4">'Berechnung PK (%-Anteil)-Bsp.KU'!$A$1:$T$150</definedName>
    <definedName name="_xlnm.Print_Area" localSheetId="0">'Infoblatt'!$A$1:$C$62</definedName>
    <definedName name="_xlnm.Print_Area" localSheetId="5">'Stammdaten'!$B:$O</definedName>
    <definedName name="Z_D0C73CFD_52E9_40C2_BFB4_0463F0D2AB48_.wvu.PrintArea" localSheetId="1" hidden="1">'Berechnung PK (%-Anteil)'!$A$1:$S$145</definedName>
    <definedName name="Z_D0C73CFD_52E9_40C2_BFB4_0463F0D2AB48_.wvu.PrintArea" localSheetId="3" hidden="1">'Berechnung PK (%-Anteil) - Bsp.'!$A$1:$S$145</definedName>
    <definedName name="Z_D0C73CFD_52E9_40C2_BFB4_0463F0D2AB48_.wvu.PrintArea" localSheetId="2" hidden="1">'Berechnung PK (%-Anteil) - FLC'!$A$1:$S$141</definedName>
    <definedName name="Z_D0C73CFD_52E9_40C2_BFB4_0463F0D2AB48_.wvu.PrintArea" localSheetId="4" hidden="1">'Berechnung PK (%-Anteil)-Bsp.KU'!$A$1:$S$145</definedName>
  </definedNames>
  <calcPr fullCalcOnLoad="1"/>
</workbook>
</file>

<file path=xl/comments2.xml><?xml version="1.0" encoding="utf-8"?>
<comments xmlns="http://schemas.openxmlformats.org/spreadsheetml/2006/main">
  <authors>
    <author>Haring</author>
  </authors>
  <commentList>
    <comment ref="B59" authorId="0">
      <text>
        <r>
          <rPr>
            <sz val="9"/>
            <rFont val="Tahoma"/>
            <family val="2"/>
          </rPr>
          <t>€ 2,00 pro Woche (Anzahl Wochen = Anzahl an Sonntagen im Monat)</t>
        </r>
      </text>
    </comment>
    <comment ref="F11" authorId="0">
      <text>
        <r>
          <rPr>
            <sz val="9"/>
            <rFont val="Tahoma"/>
            <family val="2"/>
          </rPr>
          <t>Wenn "Stammdaten", dann Höchstbemessungsgrundlage im Tabellenblatt "Stammdaten" hinzufügen.</t>
        </r>
      </text>
    </comment>
    <comment ref="C43" authorId="0">
      <text>
        <r>
          <rPr>
            <sz val="9"/>
            <rFont val="Tahoma"/>
            <family val="2"/>
          </rPr>
          <t>Bemessungsgrundlage muss hinsichtlich "sonstige Bezugsbestandteile" angepasst werden, weil z.B. Kinderzuschuss, Auslagenersatz,... dabei nicht zu berücksichtigen sind</t>
        </r>
      </text>
    </comment>
    <comment ref="O11" authorId="0">
      <text>
        <r>
          <rPr>
            <sz val="9"/>
            <rFont val="Tahoma"/>
            <family val="2"/>
          </rPr>
          <t>Wenn Halbjährlich, dann 2.
Wenn Quartalsweise, dann 4.
Wenn andere Anzahl, dann bitte in Stammdaten ergänzen.</t>
        </r>
      </text>
    </comment>
    <comment ref="C34" authorId="0">
      <text>
        <r>
          <rPr>
            <sz val="9"/>
            <rFont val="Tahoma"/>
            <family val="2"/>
          </rPr>
          <t>Prozentsätze können in der Zelle direkt oder in den Stammdaten angepasst werden!</t>
        </r>
      </text>
    </comment>
    <comment ref="C32" authorId="0">
      <text>
        <r>
          <rPr>
            <sz val="9"/>
            <rFont val="Tahoma"/>
            <family val="2"/>
          </rPr>
          <t>Bemessungsgrundlage muss hinsichtlich "Sonstiges" angepasst werden, weil z.B. bei Kurzarbeit nicht das Durchschnittsgehalt sondern das Gehalt aus dem Vormonat herangezogen</t>
        </r>
      </text>
    </comment>
    <comment ref="C35" authorId="0">
      <text>
        <r>
          <rPr>
            <sz val="9"/>
            <rFont val="Tahoma"/>
            <family val="2"/>
          </rPr>
          <t>Bemessungsgrundlage wird nicht automatisch befüllt, weil die Differenz nicht immer mit den vorhandenen Daten berechnet werden kann</t>
        </r>
      </text>
    </comment>
    <comment ref="C56" authorId="0">
      <text>
        <r>
          <rPr>
            <sz val="9"/>
            <rFont val="Tahoma"/>
            <family val="2"/>
          </rPr>
          <t>Bemessungsgrundlage muss hinsichtlich angepasst werden, z.B. bei Kurzarbeit abgerechnet wird, weil teilweise Befreiung besteht</t>
        </r>
      </text>
    </comment>
  </commentList>
</comments>
</file>

<file path=xl/comments3.xml><?xml version="1.0" encoding="utf-8"?>
<comments xmlns="http://schemas.openxmlformats.org/spreadsheetml/2006/main">
  <authors>
    <author>Haring</author>
  </authors>
  <commentList>
    <comment ref="B59" authorId="0">
      <text>
        <r>
          <rPr>
            <sz val="9"/>
            <rFont val="Tahoma"/>
            <family val="2"/>
          </rPr>
          <t>€ 2,00 pro Woche (Anzahl Wochen = Anzahl an Sonntagen im Monat)</t>
        </r>
      </text>
    </comment>
    <comment ref="F11" authorId="0">
      <text>
        <r>
          <rPr>
            <sz val="9"/>
            <rFont val="Tahoma"/>
            <family val="2"/>
          </rPr>
          <t>Wenn "Stammdaten", dann Höchstbemessungsgrundlage im Tabellenblatt "Stammdaten" hinzufügen.</t>
        </r>
      </text>
    </comment>
    <comment ref="C43" authorId="0">
      <text>
        <r>
          <rPr>
            <sz val="9"/>
            <rFont val="Tahoma"/>
            <family val="2"/>
          </rPr>
          <t>Bemessungsgrundlage muss hinsichtlich "sonstige Bezugsbestandteile" angepasst werden, weil z.B. Kinderzuschuss, Auslagenersatz,... dabei nicht zu berücksichtigen sind</t>
        </r>
      </text>
    </comment>
    <comment ref="O11" authorId="0">
      <text>
        <r>
          <rPr>
            <sz val="9"/>
            <rFont val="Tahoma"/>
            <family val="2"/>
          </rPr>
          <t>Wenn Halbjährlich, dann 2.
Wenn Quartalsweise, dann 4.
Wenn andere Anzahl, dann bitte in Stammdaten ergänzen.</t>
        </r>
      </text>
    </comment>
    <comment ref="C56" authorId="0">
      <text>
        <r>
          <rPr>
            <sz val="9"/>
            <rFont val="Tahoma"/>
            <family val="2"/>
          </rPr>
          <t>Bemessungsgrundlage muss hinsichtlich angepasst werden, z.B. bei Kurzarbeit abgerechnet wird, weil teilweise Befreiung besteht</t>
        </r>
      </text>
    </comment>
    <comment ref="C32" authorId="0">
      <text>
        <r>
          <rPr>
            <sz val="9"/>
            <rFont val="Tahoma"/>
            <family val="2"/>
          </rPr>
          <t>Bemessungsgrundlage muss hinsichtlich "Sonstiges" angepasst werden, weil z.B. bei Kurzarbeit nicht das Durchschnittsgehalt sondern das Gehalt aus dem Vormonat herangezogen</t>
        </r>
      </text>
    </comment>
    <comment ref="C35" authorId="0">
      <text>
        <r>
          <rPr>
            <sz val="9"/>
            <rFont val="Tahoma"/>
            <family val="2"/>
          </rPr>
          <t>Bemessungsgrundlage wird nicht automatisch befüllt, weil die Differenz nicht immer mit den vorhandenen Daten berechnet werden kann</t>
        </r>
      </text>
    </comment>
  </commentList>
</comments>
</file>

<file path=xl/comments4.xml><?xml version="1.0" encoding="utf-8"?>
<comments xmlns="http://schemas.openxmlformats.org/spreadsheetml/2006/main">
  <authors>
    <author>Haring</author>
  </authors>
  <commentList>
    <comment ref="F11" authorId="0">
      <text>
        <r>
          <rPr>
            <sz val="9"/>
            <rFont val="Tahoma"/>
            <family val="2"/>
          </rPr>
          <t>Wenn "Stammdaten", dann Höchstbemessungsgrundlage im Tabellenblatt "Stammdaten" hinzufügen.</t>
        </r>
      </text>
    </comment>
    <comment ref="O11" authorId="0">
      <text>
        <r>
          <rPr>
            <sz val="9"/>
            <rFont val="Tahoma"/>
            <family val="2"/>
          </rPr>
          <t>Wenn Halbjährlich, dann 2.
Wenn Quartalsweise, dann 4.
Wenn andere Anzahl, dann bitte in Stammdaten ergänzen.</t>
        </r>
      </text>
    </comment>
    <comment ref="C32" authorId="0">
      <text>
        <r>
          <rPr>
            <sz val="9"/>
            <rFont val="Tahoma"/>
            <family val="2"/>
          </rPr>
          <t>Bemessungsgrundlage muss hinsichtlich "Sonstiges" angepasst werden, weil z.B. bei Kurzarbeit nicht das Durchschnittsgehalt sondern das Gehalt aus dem Vormonat herangezogen</t>
        </r>
      </text>
    </comment>
    <comment ref="C34" authorId="0">
      <text>
        <r>
          <rPr>
            <sz val="9"/>
            <rFont val="Tahoma"/>
            <family val="2"/>
          </rPr>
          <t>Prozentsätze können in der Zelle direkt oder in den Stammdaten angepasst werden!</t>
        </r>
      </text>
    </comment>
    <comment ref="C35" authorId="0">
      <text>
        <r>
          <rPr>
            <sz val="9"/>
            <rFont val="Tahoma"/>
            <family val="2"/>
          </rPr>
          <t>Bemessungsgrundlage wird nicht automatisch befüllt, weil die Differenz nicht immer mit den vorhandenen Daten berechnet werden kann</t>
        </r>
      </text>
    </comment>
    <comment ref="C43" authorId="0">
      <text>
        <r>
          <rPr>
            <sz val="9"/>
            <rFont val="Tahoma"/>
            <family val="2"/>
          </rPr>
          <t>Bemessungsgrundlage muss hinsichtlich "sonstige Bezugsbestandteile" angepasst werden, weil z.B. Kinderzuschuss, Auslagenersatz,... dabei nicht zu berücksichtigen sind</t>
        </r>
      </text>
    </comment>
    <comment ref="C56" authorId="0">
      <text>
        <r>
          <rPr>
            <sz val="9"/>
            <rFont val="Tahoma"/>
            <family val="2"/>
          </rPr>
          <t>Bemessungsgrundlage muss hinsichtlich angepasst werden, z.B. bei Kurzarbeit abgerechnet wird, weil teilweise Befreiung besteht</t>
        </r>
      </text>
    </comment>
    <comment ref="B59" authorId="0">
      <text>
        <r>
          <rPr>
            <sz val="9"/>
            <rFont val="Tahoma"/>
            <family val="2"/>
          </rPr>
          <t>€ 2,00 pro Woche (Anzahl Wochen = Anzahl an Sonntagen im Monat)</t>
        </r>
      </text>
    </comment>
  </commentList>
</comments>
</file>

<file path=xl/comments5.xml><?xml version="1.0" encoding="utf-8"?>
<comments xmlns="http://schemas.openxmlformats.org/spreadsheetml/2006/main">
  <authors>
    <author>Haring</author>
  </authors>
  <commentList>
    <comment ref="F11" authorId="0">
      <text>
        <r>
          <rPr>
            <sz val="9"/>
            <rFont val="Tahoma"/>
            <family val="2"/>
          </rPr>
          <t>Wenn "Stammdaten", dann Höchstbemessungsgrundlage im Tabellenblatt "Stammdaten" hinzufügen.</t>
        </r>
      </text>
    </comment>
    <comment ref="O11" authorId="0">
      <text>
        <r>
          <rPr>
            <sz val="9"/>
            <rFont val="Tahoma"/>
            <family val="2"/>
          </rPr>
          <t>Wenn Halbjährlich, dann 2.
Wenn Quartalsweise, dann 4.
Wenn andere Anzahl, dann bitte in Stammdaten ergänzen.</t>
        </r>
      </text>
    </comment>
    <comment ref="C32" authorId="0">
      <text>
        <r>
          <rPr>
            <sz val="9"/>
            <rFont val="Tahoma"/>
            <family val="2"/>
          </rPr>
          <t>Bemessungsgrundlage muss hinsichtlich "Sonstiges" angepasst werden, weil z.B. bei Kurzarbeit nicht das Durchschnittsgehalt sondern das Gehalt aus dem Vormonat herangezogen</t>
        </r>
      </text>
    </comment>
    <comment ref="C34" authorId="0">
      <text>
        <r>
          <rPr>
            <sz val="9"/>
            <rFont val="Tahoma"/>
            <family val="2"/>
          </rPr>
          <t>Prozentsätze können in der Zelle direkt oder in den Stammdaten angepasst werden!</t>
        </r>
      </text>
    </comment>
    <comment ref="C35" authorId="0">
      <text>
        <r>
          <rPr>
            <sz val="9"/>
            <rFont val="Tahoma"/>
            <family val="2"/>
          </rPr>
          <t>Bemessungsgrundlage wird nicht automatisch befüllt, weil die Differenz nicht immer mit den vorhandenen Daten berechnet werden kann</t>
        </r>
      </text>
    </comment>
    <comment ref="C43" authorId="0">
      <text>
        <r>
          <rPr>
            <sz val="9"/>
            <rFont val="Tahoma"/>
            <family val="2"/>
          </rPr>
          <t>Bemessungsgrundlage muss hinsichtlich "sonstige Bezugsbestandteile" angepasst werden, weil z.B. Kinderzuschuss, Auslagenersatz,... dabei nicht zu berücksichtigen sind</t>
        </r>
      </text>
    </comment>
    <comment ref="C56" authorId="0">
      <text>
        <r>
          <rPr>
            <sz val="9"/>
            <rFont val="Tahoma"/>
            <family val="2"/>
          </rPr>
          <t>Bemessungsgrundlage muss hinsichtlich angepasst werden, z.B. bei Kurzarbeit abgerechnet wird, weil teilweise Befreiung besteht</t>
        </r>
      </text>
    </comment>
    <comment ref="B59" authorId="0">
      <text>
        <r>
          <rPr>
            <sz val="9"/>
            <rFont val="Tahoma"/>
            <family val="2"/>
          </rPr>
          <t>€ 2,00 pro Woche (Anzahl Wochen = Anzahl an Sonntagen im Monat)</t>
        </r>
      </text>
    </comment>
  </commentList>
</comments>
</file>

<file path=xl/comments6.xml><?xml version="1.0" encoding="utf-8"?>
<comments xmlns="http://schemas.openxmlformats.org/spreadsheetml/2006/main">
  <authors>
    <author>Neumayr Nicole (LAD4)</author>
  </authors>
  <commentList>
    <comment ref="N2" authorId="0">
      <text>
        <r>
          <rPr>
            <b/>
            <sz val="9"/>
            <rFont val="Segoe UI"/>
            <family val="2"/>
          </rPr>
          <t>DZ-Anteil ist abhängig vom Bundesland</t>
        </r>
        <r>
          <rPr>
            <sz val="9"/>
            <rFont val="Segoe UI"/>
            <family val="0"/>
          </rPr>
          <t xml:space="preserve">
</t>
        </r>
      </text>
    </comment>
  </commentList>
</comments>
</file>

<file path=xl/sharedStrings.xml><?xml version="1.0" encoding="utf-8"?>
<sst xmlns="http://schemas.openxmlformats.org/spreadsheetml/2006/main" count="535" uniqueCount="200">
  <si>
    <t>Kommunalsteuer</t>
  </si>
  <si>
    <t>Name:</t>
  </si>
  <si>
    <t>Finanzamt</t>
  </si>
  <si>
    <t>Gehalt</t>
  </si>
  <si>
    <t>Die sachliche und rechnerische Richtigkeit wird bestätigt:</t>
  </si>
  <si>
    <t>Der Förderwerber</t>
  </si>
  <si>
    <t>Sozial-versicherung</t>
  </si>
  <si>
    <t>+ Urlaubszuschuss</t>
  </si>
  <si>
    <t>+ Mehr- bzw. Überzahlung</t>
  </si>
  <si>
    <t>Bruttobezug</t>
  </si>
  <si>
    <t>Mitarbeitervorsorge</t>
  </si>
  <si>
    <t>Dienstgeberzuschlag (DZ)</t>
  </si>
  <si>
    <t>Dienstgeberbeitrag (DB)</t>
  </si>
  <si>
    <t>Berechnung projektbezogener Personalkosten</t>
  </si>
  <si>
    <t>2) Ermittlung projektbezogene Personalkosten</t>
  </si>
  <si>
    <t>+ Überstunden/Pauschale</t>
  </si>
  <si>
    <r>
      <t xml:space="preserve">Die </t>
    </r>
    <r>
      <rPr>
        <i/>
        <u val="single"/>
        <sz val="11"/>
        <rFont val="Arial"/>
        <family val="2"/>
      </rPr>
      <t>gelb markierten Felder</t>
    </r>
    <r>
      <rPr>
        <i/>
        <sz val="11"/>
        <rFont val="Arial"/>
        <family val="2"/>
      </rPr>
      <t xml:space="preserve"> sind vom Förderwerber auszufüllen.</t>
    </r>
  </si>
  <si>
    <t>Kosten lt. Jahreslohnkonto</t>
  </si>
  <si>
    <t>+ Sachbezug</t>
  </si>
  <si>
    <t>(auf Basis tatsächlich erbrachter Jahresleistungsstunden für teilweise im Projekt tätige MitarbeiterInnen)</t>
  </si>
  <si>
    <t>DG-Anteil lfd.</t>
  </si>
  <si>
    <t>DG-Anteil SZ</t>
  </si>
  <si>
    <t>sonstige Bezugsbestandteile mit Projektrelevanz</t>
  </si>
  <si>
    <t>1.</t>
  </si>
  <si>
    <t>2.</t>
  </si>
  <si>
    <t>3.</t>
  </si>
  <si>
    <t>4.</t>
  </si>
  <si>
    <t>5.</t>
  </si>
  <si>
    <t>6.</t>
  </si>
  <si>
    <t>7.</t>
  </si>
  <si>
    <t>sonstige Bezugsbestandteile ohne Projektrelevanz</t>
  </si>
  <si>
    <t>firmenmäßige Unterzeichnung und Datum</t>
  </si>
  <si>
    <t>Jahr:</t>
  </si>
  <si>
    <t>Januar</t>
  </si>
  <si>
    <t>Monat</t>
  </si>
  <si>
    <t>Gesamt</t>
  </si>
  <si>
    <t>Februar</t>
  </si>
  <si>
    <t>März</t>
  </si>
  <si>
    <t>April</t>
  </si>
  <si>
    <t>Mai</t>
  </si>
  <si>
    <t>Juni</t>
  </si>
  <si>
    <t>Juli</t>
  </si>
  <si>
    <t>August</t>
  </si>
  <si>
    <t>September</t>
  </si>
  <si>
    <t>Oktober</t>
  </si>
  <si>
    <t>November</t>
  </si>
  <si>
    <t>Dezember</t>
  </si>
  <si>
    <t>Für die Berechnung ist eine gesamte Aufstellung der "tatsächlich geleisteten Arbeitsstunden" notwendig, da sonst die Abrechnung des Mitarbeiters nicht erfolgen kann.</t>
  </si>
  <si>
    <t>Anteilige Personalkostenberechnung mit Stundenteiler monatlicher Arbeisstunden:</t>
  </si>
  <si>
    <t>Anspruch an projektbezogenen Personalkosten</t>
  </si>
  <si>
    <t>Funktion:</t>
  </si>
  <si>
    <t>Monatliche Arbeitsstunden in %</t>
  </si>
  <si>
    <t>U-Bahnsteuer</t>
  </si>
  <si>
    <t>=   Brutto ohne SB</t>
  </si>
  <si>
    <r>
      <t>=   Brutto förderfähig</t>
    </r>
    <r>
      <rPr>
        <sz val="7"/>
        <rFont val="Arial Narrow"/>
        <family val="2"/>
      </rPr>
      <t xml:space="preserve"> (bereinigt um nicht förderfähige Bezugsbestandteile)</t>
    </r>
  </si>
  <si>
    <t>+ sonstige Bezugsbestandteile  - förderfähig</t>
  </si>
  <si>
    <t>Projekt 1</t>
  </si>
  <si>
    <t>Projekt 2</t>
  </si>
  <si>
    <t>Projekt 3</t>
  </si>
  <si>
    <t>Projekt 4</t>
  </si>
  <si>
    <t>Gemeinde / Stadt</t>
  </si>
  <si>
    <t>Summe Jahresarbeitsstunden</t>
  </si>
  <si>
    <t>andere Tätigkeiten</t>
  </si>
  <si>
    <t>1) Aufteilung geleisteter Jahresarbeitsstunden in % laut Beschäftigungsdokument</t>
  </si>
  <si>
    <r>
      <t xml:space="preserve">Die </t>
    </r>
    <r>
      <rPr>
        <i/>
        <u val="single"/>
        <sz val="11"/>
        <rFont val="Arial"/>
        <family val="2"/>
      </rPr>
      <t>Daten</t>
    </r>
    <r>
      <rPr>
        <i/>
        <sz val="11"/>
        <rFont val="Arial"/>
        <family val="2"/>
      </rPr>
      <t xml:space="preserve"> können in diesem Tabellenblatt von der </t>
    </r>
    <r>
      <rPr>
        <i/>
        <u val="single"/>
        <sz val="11"/>
        <rFont val="Arial"/>
        <family val="2"/>
      </rPr>
      <t>FLC</t>
    </r>
    <r>
      <rPr>
        <i/>
        <sz val="11"/>
        <rFont val="Arial"/>
        <family val="2"/>
      </rPr>
      <t xml:space="preserve"> überarbeitet werden.</t>
    </r>
  </si>
  <si>
    <t>Datum</t>
  </si>
  <si>
    <t>Inhalt der Aktualisierung</t>
  </si>
  <si>
    <t>Versionen der Personalkostenblätter</t>
  </si>
  <si>
    <t>1.0</t>
  </si>
  <si>
    <t>Versions-nummer</t>
  </si>
  <si>
    <t>-</t>
  </si>
  <si>
    <t>1.1</t>
  </si>
  <si>
    <t>- Jahresdeckelung der U-Bahnsteuer mit 2,00 Euro x 52 Wochen</t>
  </si>
  <si>
    <t>- Zeile "sonstige Positionen…" hinzugefügt</t>
  </si>
  <si>
    <r>
      <t xml:space="preserve">+ sonstige Positionen - nicht Abgaben pflichtig </t>
    </r>
    <r>
      <rPr>
        <sz val="7"/>
        <rFont val="Arial Narrow"/>
        <family val="2"/>
      </rPr>
      <t>(z.B. KM-Geld, Zukunftsvors.)</t>
    </r>
  </si>
  <si>
    <r>
      <t>+ sonstige Bezugsbestandteile  - nicht förderfähig</t>
    </r>
    <r>
      <rPr>
        <sz val="7"/>
        <rFont val="Arial Narrow"/>
        <family val="2"/>
      </rPr>
      <t xml:space="preserve"> (z.B. Prämie)</t>
    </r>
  </si>
  <si>
    <t>Kommentar FLC:</t>
  </si>
  <si>
    <t>- Kommentarfeld bei FLC-Sheets hinzugefügt</t>
  </si>
  <si>
    <r>
      <t xml:space="preserve">Summe Personalkosten lt. Lohnkonto: </t>
    </r>
    <r>
      <rPr>
        <b/>
        <sz val="7"/>
        <rFont val="Arial Narrow"/>
        <family val="2"/>
      </rPr>
      <t>(ohne sonst. Positionen)</t>
    </r>
  </si>
  <si>
    <r>
      <t xml:space="preserve">Summe Personalkosten für Berechnung: </t>
    </r>
    <r>
      <rPr>
        <b/>
        <sz val="7"/>
        <rFont val="Arial Narrow"/>
        <family val="2"/>
      </rPr>
      <t>(ohne sonst. Positionen)</t>
    </r>
  </si>
  <si>
    <t>- Berechnung UZ + WR bei 1.720 für FLC freigeschaltet</t>
  </si>
  <si>
    <t>Beschäftigungsdokumente (z.B. Dienstvertrag)</t>
  </si>
  <si>
    <t>Nachweis für die Mitarbeit eines Beschäftigten im Projekt (Tätigkeitsbeschreibung mit Projektbezug im Dienstvertrag oder ähnliches)</t>
  </si>
  <si>
    <t>Lohnkonto des abzurechnenden Jahres</t>
  </si>
  <si>
    <t xml:space="preserve">Periodischer Tätigkeitsbericht: detaillierte Darstellung der Tätigkeiten je Arbeitspaket. Die für das Projekt abgerechneten Stunden müssen den beschriebenen Tätigkeiten entsprechen (angemessen sein) und für Dritte, außerhalb des Projekts stehende Personen, nachvollziehbar sein. </t>
  </si>
  <si>
    <t>Vergleichen der Positionen des Lohnkontos mit denen der Berechnungsvorlage</t>
  </si>
  <si>
    <t>Prüfung der Angemessenheit der Personalkosten anhand des Bruttogehalts und / oder des Stundensatzes</t>
  </si>
  <si>
    <t>Kontrolle der Projektstundenlisten bzw. des Projektberichtes auf Projektrelevanz</t>
  </si>
  <si>
    <r>
      <t xml:space="preserve"> </t>
    </r>
    <r>
      <rPr>
        <sz val="10"/>
        <rFont val="Symbol"/>
        <family val="1"/>
      </rPr>
      <t>¨</t>
    </r>
  </si>
  <si>
    <t>Generell sind in der Vorlage sind die gelb markierten Felder vom Projektträger auszufüllen. In diesen sind die Daten der abzurechnenden Berichtsperiode einzutragen.</t>
  </si>
  <si>
    <t>In der Vorlage sind die gelb und violett markierten Felder vom Projektträger auszufüllen. Die Daten in den gelb markierten Feldern sind vom letzten vollständigen Lohnkonto zu entnehmen und dienen der Stundensatzberechnung. In den violett markieren Zellen sind die Daten des abzurechnenden Jahres bzw. aktuellen Lohnkontos einzutragen.</t>
  </si>
  <si>
    <t>1 Allgemeines zu den Berechnungsblättern</t>
  </si>
  <si>
    <t>Erläuterungen</t>
  </si>
  <si>
    <t>Die Lohnnebenkosten werden in der Vorlage von dem förderfähigen Bruttogehalt berechnet. Anspruch auf Refundierung von den einzelnen Lohnnebenkosten besteht nur dann, wenn diese abgegeben bzw. bezahlt wurden. Die Berechnung der förderfähigen Bestandteile erfolgt nach Befüllung der Felder automatisch unter Berücksichtigung der einzelnen angegebenen Prozentsätze.</t>
  </si>
  <si>
    <t xml:space="preserve">   •</t>
  </si>
  <si>
    <t>Beispiel: Mitarbeiter leistet insgesamt 100 Stunden, davon 90 im Projekt – Deckelung 90% des Bruttogehalts inkl. Lohnnebenkosten förderfähig im Projekt</t>
  </si>
  <si>
    <t>Für die Berechnung des Stundensatzes sind die Wochenarbeitsstunden und der jährliche Urlaubsanspruch für den jeweiligen Mitarbeiter einzutragen. Die Wochenanzahl der gesetzlichen Feiertage wurde vom Programm als Durchschnitt berechnet und ist im Formular fixiert.</t>
  </si>
  <si>
    <t>3 Anwendung Deckelung</t>
  </si>
  <si>
    <t>Anhand der Daten von der abzurechnenden Berichtsperiode werden die projektbezogenen Personalkosten berechnet.</t>
  </si>
  <si>
    <t>Aufgrund der unterjährigen Anwendung der Deckelung (monatlich bzw. pro Abrechnungsperiode) können sich nachteilige Differenzen bei den förderfähigen Personalkosten im Projekt für den Projektträger ergeben. Daher erfolgt eine nachträgliche Neuberechnung der Deckelung auf Basis eines vollständig dokumentierten Jahres (Jahreslohnkontos). Die Neuberechnung der Jahresdeckelung erfolgt in den einzelnen Berechnungsblättern automatisch.</t>
  </si>
  <si>
    <t>Es wird empfohlen beim Ausfüllen der Berechnungsblätter eine mit Personalverrechnung vertraute Person (z.B. Steuerberater, Personalverrechner) heranzuziehen.</t>
  </si>
  <si>
    <t>6 Ablauf der Prüfung</t>
  </si>
  <si>
    <t>5 Nachweise bei Folgeabrechnungen</t>
  </si>
  <si>
    <t>4 Nachweise bei der ersten Abrechnung</t>
  </si>
  <si>
    <t>Überprüfung der Gehaltszahlungen und der Lohnnebenkosten: lt. Bestimmungen der FFR Kapitel 5.1.3.1d</t>
  </si>
  <si>
    <r>
      <t xml:space="preserve">Gesamtzeiterfassung </t>
    </r>
    <r>
      <rPr>
        <i/>
        <sz val="10"/>
        <rFont val="Verdana"/>
        <family val="2"/>
      </rPr>
      <t>(außer bei Vollzeit- und %-Methode): Kommt-geht-Zeiten</t>
    </r>
  </si>
  <si>
    <t>Zu beachten bei der Methode flexibel - Monatarbeitsstunden:</t>
  </si>
  <si>
    <t>Sonderfall Methode flexibel - Monatarbeitsstunden:</t>
  </si>
  <si>
    <t>Bsp:</t>
  </si>
  <si>
    <t>1)</t>
  </si>
  <si>
    <t>Die projektrelevanten Stunden eines Mitarbeiters fallen in nur 3 Monaten an, wobei in einem Monat eine Sonderzahlung ausbezahlt wird. (z.B. Mai-Juli)</t>
  </si>
  <si>
    <t>Die projektrelevanten Stunden eines Mitarbeiters fallen in nur 6 Monaten an, wobei in zwei Monaten eine Sonderzahlung ausbezahlt wird. (z.B. Juni-November)</t>
  </si>
  <si>
    <t>2)</t>
  </si>
  <si>
    <t>Bei dieser Methode bestünde bei folgenden angeführten Beispielen die Möglichkeit einer Überfinanzierung. In diesen beiden Fällen sollen bei unterjähriger Abrechnung die Sonderzahlungen herausgenommen werden. Aufgrund der Neuberechnung der Jahresdeckelung können diese Kosten wieder berücksichtigt werden, d.h. diese sollen in der Vorlage wieder aufgenommen werden. Die Neuberechnung der Jahresdeckelung erfolgt, wie oben angeführt, automatisch.</t>
  </si>
  <si>
    <t>1.2</t>
  </si>
  <si>
    <t>- Bei der Monatsmethode wurde eine extra Zeile mit den Wochenarbeitsstunden eingefügt, um auch Änderungen der Wochenarbeitsstunden in einem Sheet berücksichtigen zu können)</t>
  </si>
  <si>
    <t>Sonderfälle Methode flexibel - Monatarbeitsstunden:</t>
  </si>
  <si>
    <t>FLC Prüfer</t>
  </si>
  <si>
    <t>1.3</t>
  </si>
  <si>
    <t>- Die Eingaben in den zu befüllenden Feldern (Gelb hinterlegt) sind ersichtlich und kopierbar</t>
  </si>
  <si>
    <t>1.4</t>
  </si>
  <si>
    <t>- Korrektur der Formel in Zeile 24</t>
  </si>
  <si>
    <t>sonst. Abgaben</t>
  </si>
  <si>
    <t>z.B. Pensionskasse</t>
  </si>
  <si>
    <t>Unterjährige Abrechnung (ja/nein):</t>
  </si>
  <si>
    <t>1.5</t>
  </si>
  <si>
    <t>- Feld "Unterjährige Abrechnung" eingefügt</t>
  </si>
  <si>
    <t>- Darstellung der einzelnen Projektkosten verändert</t>
  </si>
  <si>
    <t>- Schreibfehler bei Weihnachtsremuneration richtig gestellt</t>
  </si>
  <si>
    <t>+ Weihnachtsremuneration</t>
  </si>
  <si>
    <t>Höchstbeitragsgrundlage</t>
  </si>
  <si>
    <t>Jahr</t>
  </si>
  <si>
    <t>Betrag</t>
  </si>
  <si>
    <t>- Maximum bei U-Bahnsteuer geändert</t>
  </si>
  <si>
    <t>- Spalte eingereichte Kosten "Neuberechnung" hinzugefügt (Berücksichtigung der nicht förderfähigen Kosten bei Sonderzahlungen)</t>
  </si>
  <si>
    <t>- Berechnung SV-SZ im November verändert</t>
  </si>
  <si>
    <t>- Tabellenblatt "Stammdaten" mit Höchstbeitragsgrundlagen hinzugefügt</t>
  </si>
  <si>
    <t>- zusätzliche Zeile für Sonstige Abgaben</t>
  </si>
  <si>
    <t>1.6</t>
  </si>
  <si>
    <t>- Formeln Neuberechnung Sonderzahlung korrigiert (T19, T20)</t>
  </si>
  <si>
    <t>- Formeln Neuberechnung div. Abgaben korrigiert (T32, T35, T37, T40)</t>
  </si>
  <si>
    <t>Bruttobezug förderfähig</t>
  </si>
  <si>
    <t>Pensionskassenzusage</t>
  </si>
  <si>
    <t>Bemessungsgrundlage PK</t>
  </si>
  <si>
    <t>Anzahl an Sonderzahlungen im Jahr:</t>
  </si>
  <si>
    <t>Anzahl Sonderzahlungen</t>
  </si>
  <si>
    <t>- Extra Zeilen mit "Bruttobezug förderfähig" erstellt; die Sonderzahlungen UZ und WR werden nun monatlich bereinigt</t>
  </si>
  <si>
    <t>- Aufbau teilweise verändert</t>
  </si>
  <si>
    <t>- Formeln aufgund des geänderten Aufbaus in den folgenden Zeilen geändert: DG-Anteil lfd., DG-Anteil SZ, Mitarbeitervorsorge, Pensionskassenzusage, Dienstgeberbeitrag (DB), Dienstgeberzuschlag (DZ), Kommunalsteuer und Summe Personalkosten für Berechnung</t>
  </si>
  <si>
    <t>- Feld "Anzahl an Sonderzahlungen im Jahr" hinzugefügt</t>
  </si>
  <si>
    <t>- Formeln max. Jahresanspruch bzw. Jahresdeckelung angepasst (T97, T105, T113, T121, T129, T137)</t>
  </si>
  <si>
    <t>2.0</t>
  </si>
  <si>
    <t>Die gegenständlichen Berechnungsblätter sind eine Programvorgabe für österreichische Projektpartner, die zur Berechnung der Personalkosten von Projektmitarbeitern nach tatsächlichen Kosten (real cost options) lt. den in den Förderfähigkeitsregeln definierteren Abrechnungsmethoden (FFR Kapitel 5.1.3.) dient.</t>
  </si>
  <si>
    <t>Diese Vorlage wurde vom Programm                                            entwickelt.</t>
  </si>
  <si>
    <t>Lohnnebenkosten</t>
  </si>
  <si>
    <t>DG-Anteil lfd</t>
  </si>
  <si>
    <t>MVK-Beitrag</t>
  </si>
  <si>
    <t>PensionsK</t>
  </si>
  <si>
    <t>DB</t>
  </si>
  <si>
    <t>DZ</t>
  </si>
  <si>
    <t>KommSt</t>
  </si>
  <si>
    <t>- Stammdaten mit Anzahl Sonderzahlungen und Lohnnebenkosten ergänzt</t>
  </si>
  <si>
    <t xml:space="preserve">Sonderfall Methode flexibel - Stundenteiler 1720: </t>
  </si>
  <si>
    <r>
      <t>Letztes vollständig dokumentiertes Lohnkonto</t>
    </r>
    <r>
      <rPr>
        <i/>
        <sz val="10"/>
        <rFont val="Verdana"/>
        <family val="2"/>
      </rPr>
      <t xml:space="preserve"> (nur bei 1720 Methode für Stundensatzberechnung)</t>
    </r>
  </si>
  <si>
    <r>
      <t xml:space="preserve">Projektstundenlisten inkl. Tätigkeitsbeschreibungen für das gegenständliche Projekt (bei 1720 und Monatsmethode) bzw. Tätigkeitsbericht </t>
    </r>
    <r>
      <rPr>
        <i/>
        <sz val="10"/>
        <rFont val="Verdana"/>
        <family val="2"/>
      </rPr>
      <t>(bei Vollzeit- und %-Methode)</t>
    </r>
  </si>
  <si>
    <t>In der Vorlage sind in der Zelle C11 die Wochenarbeitsstunden für die Berechnung der Monatsstunden auszufüllen. Sollten sich die Wochenarbeitsstunden im Laufe des Jahres ändern, dann können die Anzahl der Wochenarbeitsstunden in der Zeile 91 überschrieben werden.</t>
  </si>
  <si>
    <t>In der Vorlage sind in der Zeile 90 die davon geleisteten Überstunden einzutragen. Diese beziehen sich auf die tatsächlich geleisteten Arbeitsstunden.</t>
  </si>
  <si>
    <t>2 Maßnahme zum Ausschluss einer Überförderung</t>
  </si>
  <si>
    <t>Um eine Überförderung zu vermeiden werden Personalkosten nur bis zur Höhe der tatsächlich getätigten Jahresgehaltszahlung als förderfähig anerkannt. D.h. die Organisation kann nicht mehr vom Programm refundiert bekommen als Aufwand für den jeweiligen Mitarbeiter im Projekt entstanden ist.
Der Anteil der Projektstunden an den Gesamtjahresstunden ergibt den maximalen förderfähigen Projektanteil am tatsächlich ausbezahlten Jahresgehalt (= Deckelung).</t>
  </si>
  <si>
    <t>2.1</t>
  </si>
  <si>
    <t>- Formeln in Zellen R86-R90 richtig gestellt, Durchschnittsberechnung war falsch</t>
  </si>
  <si>
    <t>- Zelle O11 im FLC-Bereich zu PP-Blatt verlinkt</t>
  </si>
  <si>
    <t>- Formeln in Zeillen C33, C35, C37, C40, C43, C45, C52 angepasst</t>
  </si>
  <si>
    <t>- Durchschnittsberechnung je Projekt und Deckelung entfernt</t>
  </si>
  <si>
    <t>- Anpassung wegen Kurzarbeit</t>
  </si>
  <si>
    <t>● Bemessunggrundlagen aufgrund der unterschiedlicher Grundlagen</t>
  </si>
  <si>
    <t>● zusätzlicher DG-Anteil für DN</t>
  </si>
  <si>
    <t>● Beihilfen</t>
  </si>
  <si>
    <t>- Stammdaten erweitert und aktualisiert</t>
  </si>
  <si>
    <t>2.2</t>
  </si>
  <si>
    <t>Bemessungsgrundlage SV-DG</t>
  </si>
  <si>
    <t>Bemessungsgrundlage SV-DN -&gt; DG</t>
  </si>
  <si>
    <r>
      <t xml:space="preserve">DN-Anteil lfd.,
</t>
    </r>
    <r>
      <rPr>
        <sz val="9"/>
        <rFont val="Arial Narrow"/>
        <family val="2"/>
      </rPr>
      <t>welcher vom DG bezahlt wird</t>
    </r>
  </si>
  <si>
    <t>Bemessungsgrundlage MV</t>
  </si>
  <si>
    <t>Bemessungsgrundlage KommSt</t>
  </si>
  <si>
    <t>Beihilfen</t>
  </si>
  <si>
    <t>z.B. Kurzarbeitsbeihilfe</t>
  </si>
  <si>
    <t>DN-Anteil lfd -&gt; DG</t>
  </si>
  <si>
    <t>Max Mustermann</t>
  </si>
  <si>
    <t>Projektmitarbeiter</t>
  </si>
  <si>
    <t>2015</t>
  </si>
  <si>
    <t>ja</t>
  </si>
  <si>
    <t>Prämie</t>
  </si>
  <si>
    <t>Projektleiter</t>
  </si>
  <si>
    <t>2020</t>
  </si>
  <si>
    <r>
      <t xml:space="preserve">DN-Anteil lfd.,
</t>
    </r>
    <r>
      <rPr>
        <sz val="7"/>
        <rFont val="Arial Narrow"/>
        <family val="2"/>
      </rPr>
      <t>welcher im Fall von Kurzarbeit (KUA) bzw. Altersteilzeit (ATZ) anteilig vom DG bezahlt wird</t>
    </r>
  </si>
  <si>
    <t>- Formulierung bei zusätzlichem DG-Anteil für DN ergänzt</t>
  </si>
  <si>
    <t>2.3</t>
  </si>
  <si>
    <t>- Formeln in Zellen F37-Q37 richtig gestellt, Verweis war zum falschen Prozentsatz</t>
  </si>
  <si>
    <t>Version 2.3</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</si>
</sst>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0_ ;\-#,##0.00\ "/>
    <numFmt numFmtId="171" formatCode="[$-C07]dddd\,\ dd\.\ mmmm\ yyyy"/>
    <numFmt numFmtId="172" formatCode="&quot;€&quot;\ #,##0.00;[Red]&quot;€&quot;\ #,##0.00"/>
    <numFmt numFmtId="173" formatCode="&quot;€&quot;\ #,##0.00"/>
    <numFmt numFmtId="174" formatCode="#,##0.00;[Red]#,##0.00"/>
    <numFmt numFmtId="175" formatCode="[Red]&quot;€&quot;\ #,##0.00;\ \-#,##0.00"/>
    <numFmt numFmtId="176" formatCode="hh:mm;@"/>
    <numFmt numFmtId="177" formatCode="[h]:mm"/>
    <numFmt numFmtId="178" formatCode="#,##0.00_ ;[Red]\-#,##0.00\ "/>
    <numFmt numFmtId="179" formatCode="&quot;Ja&quot;;&quot;Ja&quot;;&quot;Nein&quot;"/>
    <numFmt numFmtId="180" formatCode="&quot;Wahr&quot;;&quot;Wahr&quot;;&quot;Falsch&quot;"/>
    <numFmt numFmtId="181" formatCode="&quot;Ein&quot;;&quot;Ein&quot;;&quot;Aus&quot;"/>
    <numFmt numFmtId="182" formatCode="[$€-2]\ #,##0.00_);[Red]\([$€-2]\ #,##0.00\)"/>
    <numFmt numFmtId="183" formatCode="#,##0.000"/>
    <numFmt numFmtId="184" formatCode="0.0"/>
  </numFmts>
  <fonts count="76">
    <font>
      <sz val="10"/>
      <name val="Arial Narrow"/>
      <family val="0"/>
    </font>
    <font>
      <sz val="10"/>
      <color indexed="8"/>
      <name val="Arial"/>
      <family val="2"/>
    </font>
    <font>
      <sz val="11"/>
      <name val="Arial Narrow"/>
      <family val="2"/>
    </font>
    <font>
      <b/>
      <sz val="14"/>
      <name val="Arial Narrow"/>
      <family val="2"/>
    </font>
    <font>
      <b/>
      <sz val="11"/>
      <name val="Arial Narrow"/>
      <family val="2"/>
    </font>
    <font>
      <sz val="11"/>
      <name val="Arial"/>
      <family val="2"/>
    </font>
    <font>
      <sz val="18"/>
      <name val="Arial Black"/>
      <family val="2"/>
    </font>
    <font>
      <i/>
      <sz val="11"/>
      <name val="Arial"/>
      <family val="2"/>
    </font>
    <font>
      <i/>
      <u val="single"/>
      <sz val="11"/>
      <name val="Arial"/>
      <family val="2"/>
    </font>
    <font>
      <b/>
      <sz val="12"/>
      <name val="Arial Narrow"/>
      <family val="2"/>
    </font>
    <font>
      <b/>
      <u val="single"/>
      <sz val="11"/>
      <name val="Arial Narrow"/>
      <family val="2"/>
    </font>
    <font>
      <sz val="7"/>
      <name val="Arial Narrow"/>
      <family val="2"/>
    </font>
    <font>
      <sz val="9"/>
      <name val="Tahoma"/>
      <family val="2"/>
    </font>
    <font>
      <i/>
      <sz val="9"/>
      <name val="Arial"/>
      <family val="2"/>
    </font>
    <font>
      <sz val="10"/>
      <name val="Verdana"/>
      <family val="2"/>
    </font>
    <font>
      <b/>
      <sz val="10"/>
      <name val="Verdana"/>
      <family val="2"/>
    </font>
    <font>
      <b/>
      <sz val="7"/>
      <name val="Arial Narrow"/>
      <family val="2"/>
    </font>
    <font>
      <i/>
      <sz val="10"/>
      <name val="Verdana"/>
      <family val="2"/>
    </font>
    <font>
      <sz val="10"/>
      <name val="Wingdings"/>
      <family val="0"/>
    </font>
    <font>
      <sz val="10"/>
      <name val="Symbol"/>
      <family val="1"/>
    </font>
    <font>
      <sz val="11"/>
      <name val="Calibri"/>
      <family val="2"/>
    </font>
    <font>
      <i/>
      <sz val="10"/>
      <name val="Arial"/>
      <family val="2"/>
    </font>
    <font>
      <i/>
      <sz val="10"/>
      <name val="Arial Narrow"/>
      <family val="2"/>
    </font>
    <font>
      <sz val="9"/>
      <name val="Arial Narrow"/>
      <family val="2"/>
    </font>
    <font>
      <sz val="9"/>
      <name val="Segoe UI"/>
      <family val="0"/>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14"/>
      <name val="Arial Narrow"/>
      <family val="2"/>
    </font>
    <font>
      <sz val="9"/>
      <color indexed="9"/>
      <name val="Arial Narrow"/>
      <family val="2"/>
    </font>
    <font>
      <b/>
      <sz val="10"/>
      <color indexed="18"/>
      <name val="Verdana"/>
      <family val="2"/>
    </font>
    <font>
      <b/>
      <sz val="11"/>
      <color indexed="9"/>
      <name val="Arial Narrow"/>
      <family val="2"/>
    </font>
    <font>
      <b/>
      <sz val="18"/>
      <color indexed="18"/>
      <name val="Verdana"/>
      <family val="2"/>
    </font>
    <font>
      <sz val="11"/>
      <color indexed="10"/>
      <name val="Arial Narrow"/>
      <family val="2"/>
    </font>
    <font>
      <b/>
      <sz val="12"/>
      <color indexed="18"/>
      <name val="Verdana"/>
      <family val="2"/>
    </font>
    <font>
      <b/>
      <sz val="11"/>
      <color indexed="53"/>
      <name val="Arial"/>
      <family val="2"/>
    </font>
    <font>
      <b/>
      <sz val="9"/>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rgb="FFFF00FF"/>
      <name val="Arial Narrow"/>
      <family val="2"/>
    </font>
    <font>
      <sz val="9"/>
      <color theme="0"/>
      <name val="Arial Narrow"/>
      <family val="2"/>
    </font>
    <font>
      <b/>
      <sz val="10"/>
      <color rgb="FF003399"/>
      <name val="Verdana"/>
      <family val="2"/>
    </font>
    <font>
      <b/>
      <sz val="11"/>
      <color theme="0"/>
      <name val="Arial Narrow"/>
      <family val="2"/>
    </font>
    <font>
      <b/>
      <sz val="18"/>
      <color rgb="FF003399"/>
      <name val="Verdana"/>
      <family val="2"/>
    </font>
    <font>
      <sz val="11"/>
      <color rgb="FFFF0000"/>
      <name val="Arial Narrow"/>
      <family val="2"/>
    </font>
    <font>
      <b/>
      <sz val="12"/>
      <color rgb="FF003399"/>
      <name val="Verdana"/>
      <family val="2"/>
    </font>
    <font>
      <b/>
      <sz val="11"/>
      <color theme="9" tint="-0.24997000396251678"/>
      <name val="Arial"/>
      <family val="2"/>
    </font>
    <font>
      <b/>
      <sz val="8"/>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2FFA3"/>
        <bgColor indexed="64"/>
      </patternFill>
    </fill>
    <fill>
      <patternFill patternType="solid">
        <fgColor indexed="9"/>
        <bgColor indexed="64"/>
      </patternFill>
    </fill>
    <fill>
      <patternFill patternType="solid">
        <fgColor rgb="FF99CCFF"/>
        <bgColor indexed="64"/>
      </patternFill>
    </fill>
    <fill>
      <patternFill patternType="solid">
        <fgColor rgb="FFFFFF99"/>
        <bgColor indexed="64"/>
      </patternFill>
    </fill>
    <fill>
      <patternFill patternType="solid">
        <fgColor theme="0"/>
        <bgColor indexed="64"/>
      </patternFill>
    </fill>
    <fill>
      <patternFill patternType="solid">
        <fgColor rgb="FF003399"/>
        <bgColor indexed="64"/>
      </patternFill>
    </fill>
  </fills>
  <borders count="9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medium"/>
      <top style="medium"/>
      <bottom style="thin"/>
    </border>
    <border>
      <left style="thin"/>
      <right style="medium"/>
      <top style="thin"/>
      <bottom style="medium"/>
    </border>
    <border>
      <left style="thin"/>
      <right style="medium"/>
      <top style="medium"/>
      <bottom/>
    </border>
    <border>
      <left style="thin"/>
      <right style="medium"/>
      <top style="thin"/>
      <bottom style="thin"/>
    </border>
    <border>
      <left style="medium"/>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border>
    <border>
      <left style="thin"/>
      <right style="medium"/>
      <top style="thin"/>
      <bottom/>
    </border>
    <border>
      <left style="medium"/>
      <right style="thin"/>
      <top style="medium"/>
      <bottom/>
    </border>
    <border>
      <left style="thin"/>
      <right style="thin"/>
      <top style="medium"/>
      <bottom/>
    </border>
    <border>
      <left style="medium"/>
      <right style="thin"/>
      <top/>
      <bottom>
        <color indexed="63"/>
      </bottom>
    </border>
    <border>
      <left style="thin"/>
      <right style="thin"/>
      <top>
        <color indexed="63"/>
      </top>
      <bottom/>
    </border>
    <border>
      <left style="thin"/>
      <right style="medium"/>
      <top>
        <color indexed="63"/>
      </top>
      <bottom/>
    </border>
    <border>
      <left style="medium"/>
      <right style="thin"/>
      <top style="thin"/>
      <bottom style="medium"/>
    </border>
    <border>
      <left style="thin"/>
      <right style="thin"/>
      <top style="thin"/>
      <bottom style="medium"/>
    </border>
    <border>
      <left style="medium"/>
      <right>
        <color indexed="63"/>
      </right>
      <top style="thin"/>
      <bottom/>
    </border>
    <border>
      <left/>
      <right/>
      <top style="medium"/>
      <bottom style="thin"/>
    </border>
    <border>
      <left/>
      <right/>
      <top style="thin"/>
      <bottom style="thin"/>
    </border>
    <border>
      <left/>
      <right/>
      <top style="thin"/>
      <bottom/>
    </border>
    <border>
      <left/>
      <right/>
      <top style="thin"/>
      <bottom style="medium"/>
    </border>
    <border>
      <left style="medium"/>
      <right style="medium"/>
      <top style="medium"/>
      <bottom style="medium"/>
    </border>
    <border>
      <left style="medium"/>
      <right/>
      <top style="medium"/>
      <bottom style="medium"/>
    </border>
    <border>
      <left/>
      <right/>
      <top style="medium"/>
      <bottom style="medium"/>
    </border>
    <border>
      <left style="thin"/>
      <right style="medium"/>
      <top/>
      <bottom style="medium"/>
    </border>
    <border>
      <left style="medium"/>
      <right/>
      <top/>
      <bottom/>
    </border>
    <border>
      <left/>
      <right style="medium"/>
      <top/>
      <bottom/>
    </border>
    <border>
      <left style="medium"/>
      <right/>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color indexed="63"/>
      </bottom>
    </border>
    <border>
      <left style="medium"/>
      <right style="medium"/>
      <top style="medium"/>
      <bottom/>
    </border>
    <border>
      <left style="medium"/>
      <right style="medium"/>
      <top>
        <color indexed="63"/>
      </top>
      <bottom>
        <color indexed="63"/>
      </bottom>
    </border>
    <border>
      <left style="medium"/>
      <right style="thin"/>
      <top>
        <color indexed="63"/>
      </top>
      <bottom style="medium"/>
    </border>
    <border>
      <left style="thin"/>
      <right style="thin"/>
      <top>
        <color indexed="63"/>
      </top>
      <bottom style="medium"/>
    </border>
    <border>
      <left style="medium"/>
      <right style="medium"/>
      <top/>
      <bottom style="medium"/>
    </border>
    <border>
      <left style="medium"/>
      <right style="medium"/>
      <top style="thin"/>
      <bottom style="medium"/>
    </border>
    <border>
      <left style="medium"/>
      <right style="thin"/>
      <top style="medium"/>
      <bottom style="medium"/>
    </border>
    <border>
      <left style="thick"/>
      <right>
        <color indexed="63"/>
      </right>
      <top style="thick"/>
      <bottom style="thick"/>
    </border>
    <border>
      <left/>
      <right/>
      <top style="thick"/>
      <bottom style="thick"/>
    </border>
    <border>
      <left/>
      <right style="medium"/>
      <top style="thick"/>
      <bottom style="thick"/>
    </border>
    <border>
      <left style="medium"/>
      <right style="thin"/>
      <top style="thick"/>
      <bottom style="thick"/>
    </border>
    <border>
      <left style="thin"/>
      <right style="thin"/>
      <top style="thick"/>
      <bottom style="thick"/>
    </border>
    <border>
      <left style="thin"/>
      <right style="medium"/>
      <top style="thick"/>
      <bottom style="thick"/>
    </border>
    <border>
      <left style="medium"/>
      <right style="thick"/>
      <top style="thick"/>
      <bottom style="thick"/>
    </border>
    <border>
      <left style="thin"/>
      <right style="thin"/>
      <top style="medium"/>
      <bottom style="medium"/>
    </border>
    <border>
      <left/>
      <right style="medium"/>
      <top style="medium"/>
      <bottom style="medium"/>
    </border>
    <border>
      <left>
        <color indexed="63"/>
      </left>
      <right>
        <color indexed="63"/>
      </right>
      <top style="thick"/>
      <bottom>
        <color indexed="63"/>
      </bottom>
    </border>
    <border>
      <left>
        <color indexed="63"/>
      </left>
      <right>
        <color indexed="63"/>
      </right>
      <top style="thick"/>
      <bottom style="medium"/>
    </border>
    <border>
      <left style="medium"/>
      <right/>
      <top style="medium"/>
      <bottom/>
    </border>
    <border>
      <left>
        <color indexed="63"/>
      </left>
      <right style="medium"/>
      <top style="medium"/>
      <bottom>
        <color indexed="63"/>
      </bottom>
    </border>
    <border>
      <left style="medium"/>
      <right>
        <color indexed="63"/>
      </right>
      <top/>
      <bottom style="thin"/>
    </border>
    <border>
      <left/>
      <right style="medium"/>
      <top/>
      <bottom style="thin"/>
    </border>
    <border>
      <left/>
      <right style="medium"/>
      <top style="thin"/>
      <bottom style="mediu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style="thin">
        <color theme="0" tint="-0.24993999302387238"/>
      </left>
      <right style="thin">
        <color theme="0" tint="-0.24993999302387238"/>
      </right>
      <top style="thin">
        <color theme="0" tint="-0.24993999302387238"/>
      </top>
      <bottom>
        <color indexed="63"/>
      </bottom>
    </border>
    <border>
      <left style="thin">
        <color theme="0" tint="-0.24993999302387238"/>
      </left>
      <right style="thin">
        <color theme="0" tint="-0.24993999302387238"/>
      </right>
      <top>
        <color indexed="63"/>
      </top>
      <bottom>
        <color indexed="63"/>
      </bottom>
    </border>
    <border>
      <left style="thin">
        <color theme="0" tint="-0.24993999302387238"/>
      </left>
      <right style="thin">
        <color theme="0" tint="-0.24993999302387238"/>
      </right>
      <top>
        <color indexed="63"/>
      </top>
      <bottom style="thin">
        <color theme="0" tint="-0.24993999302387238"/>
      </bottom>
    </border>
    <border>
      <left>
        <color indexed="63"/>
      </left>
      <right>
        <color indexed="63"/>
      </right>
      <top>
        <color indexed="63"/>
      </top>
      <bottom style="thin">
        <color theme="0" tint="-0.24993999302387238"/>
      </bottom>
    </border>
    <border>
      <left style="thin"/>
      <right>
        <color indexed="63"/>
      </right>
      <top style="medium"/>
      <bottom style="thin"/>
    </border>
    <border>
      <left/>
      <right style="medium"/>
      <top style="medium"/>
      <bottom style="thin"/>
    </border>
    <border>
      <left style="thin"/>
      <right/>
      <top>
        <color indexed="63"/>
      </top>
      <bottom style="thin"/>
    </border>
    <border>
      <left style="thin"/>
      <right/>
      <top style="thin"/>
      <bottom style="thin"/>
    </border>
    <border>
      <left/>
      <right style="medium"/>
      <top style="thin"/>
      <bottom style="thin"/>
    </border>
    <border>
      <left/>
      <right style="thin"/>
      <top style="medium"/>
      <bottom style="medium"/>
    </border>
    <border>
      <left style="thin"/>
      <right/>
      <top style="medium"/>
      <bottom style="medium"/>
    </border>
    <border>
      <left/>
      <right style="thin"/>
      <top style="medium"/>
      <bottom style="thin"/>
    </border>
    <border>
      <left/>
      <right style="thin"/>
      <top style="thin"/>
      <bottom style="medium"/>
    </border>
    <border>
      <left>
        <color indexed="63"/>
      </left>
      <right>
        <color indexed="63"/>
      </right>
      <top style="medium"/>
      <bottom/>
    </border>
    <border>
      <left style="thin"/>
      <right>
        <color indexed="63"/>
      </right>
      <top style="thin"/>
      <bottom style="medium"/>
    </border>
    <border>
      <left style="thin">
        <color theme="0" tint="-0.24993999302387238"/>
      </left>
      <right>
        <color indexed="63"/>
      </right>
      <top style="thin">
        <color theme="0" tint="-0.24993999302387238"/>
      </top>
      <bottom>
        <color indexed="63"/>
      </bottom>
    </border>
    <border>
      <left>
        <color indexed="63"/>
      </left>
      <right style="thin">
        <color theme="0" tint="-0.24993999302387238"/>
      </right>
      <top style="thin">
        <color theme="0" tint="-0.24993999302387238"/>
      </top>
      <bottom>
        <color indexed="63"/>
      </bottom>
    </border>
    <border>
      <left>
        <color indexed="63"/>
      </left>
      <right>
        <color indexed="63"/>
      </right>
      <top style="thin">
        <color theme="0" tint="-0.24993999302387238"/>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509">
    <xf numFmtId="0" fontId="0" fillId="0" borderId="0" xfId="0" applyAlignment="1">
      <alignment/>
    </xf>
    <xf numFmtId="49" fontId="2" fillId="0" borderId="0" xfId="0" applyNumberFormat="1" applyFont="1" applyAlignment="1">
      <alignment/>
    </xf>
    <xf numFmtId="49" fontId="2" fillId="0" borderId="0" xfId="0" applyNumberFormat="1" applyFont="1" applyFill="1" applyAlignment="1">
      <alignment/>
    </xf>
    <xf numFmtId="49" fontId="2" fillId="0" borderId="0" xfId="0" applyNumberFormat="1" applyFont="1" applyAlignment="1" applyProtection="1">
      <alignment/>
      <protection/>
    </xf>
    <xf numFmtId="49" fontId="7" fillId="0" borderId="0" xfId="0" applyNumberFormat="1" applyFont="1" applyAlignment="1" applyProtection="1">
      <alignment vertical="center"/>
      <protection/>
    </xf>
    <xf numFmtId="49" fontId="2" fillId="0" borderId="10" xfId="0" applyNumberFormat="1" applyFont="1" applyBorder="1" applyAlignment="1" applyProtection="1">
      <alignment/>
      <protection/>
    </xf>
    <xf numFmtId="0" fontId="0" fillId="0" borderId="0" xfId="0" applyBorder="1" applyAlignment="1" applyProtection="1">
      <alignment/>
      <protection/>
    </xf>
    <xf numFmtId="49" fontId="4" fillId="0" borderId="0" xfId="0" applyNumberFormat="1" applyFont="1" applyAlignment="1">
      <alignment/>
    </xf>
    <xf numFmtId="4" fontId="2" fillId="33" borderId="11" xfId="0" applyNumberFormat="1" applyFont="1" applyFill="1" applyBorder="1" applyAlignment="1" applyProtection="1">
      <alignment vertical="center"/>
      <protection/>
    </xf>
    <xf numFmtId="4" fontId="2" fillId="33" borderId="12" xfId="0" applyNumberFormat="1" applyFont="1" applyFill="1" applyBorder="1" applyAlignment="1" applyProtection="1">
      <alignment vertical="center"/>
      <protection/>
    </xf>
    <xf numFmtId="4" fontId="2" fillId="33" borderId="13" xfId="0" applyNumberFormat="1" applyFont="1" applyFill="1" applyBorder="1" applyAlignment="1" applyProtection="1">
      <alignment vertical="center"/>
      <protection/>
    </xf>
    <xf numFmtId="4" fontId="2" fillId="33" borderId="14" xfId="0" applyNumberFormat="1" applyFont="1" applyFill="1" applyBorder="1" applyAlignment="1" applyProtection="1">
      <alignment vertical="center"/>
      <protection/>
    </xf>
    <xf numFmtId="49" fontId="2" fillId="33" borderId="15" xfId="0" applyNumberFormat="1" applyFont="1" applyFill="1" applyBorder="1" applyAlignment="1" applyProtection="1">
      <alignment vertical="center"/>
      <protection/>
    </xf>
    <xf numFmtId="49" fontId="2" fillId="33" borderId="16" xfId="0" applyNumberFormat="1" applyFont="1" applyFill="1" applyBorder="1" applyAlignment="1" applyProtection="1">
      <alignment vertical="center"/>
      <protection/>
    </xf>
    <xf numFmtId="49" fontId="2" fillId="33" borderId="17" xfId="0" applyNumberFormat="1" applyFont="1" applyFill="1" applyBorder="1" applyAlignment="1" applyProtection="1">
      <alignment vertical="center"/>
      <protection/>
    </xf>
    <xf numFmtId="4" fontId="2" fillId="33" borderId="18" xfId="0" applyNumberFormat="1" applyFont="1" applyFill="1" applyBorder="1" applyAlignment="1" applyProtection="1">
      <alignment vertical="center"/>
      <protection/>
    </xf>
    <xf numFmtId="4" fontId="2" fillId="33" borderId="19" xfId="0" applyNumberFormat="1" applyFont="1" applyFill="1" applyBorder="1" applyAlignment="1" applyProtection="1">
      <alignment vertical="center"/>
      <protection/>
    </xf>
    <xf numFmtId="4" fontId="2" fillId="33" borderId="20" xfId="0" applyNumberFormat="1" applyFont="1" applyFill="1" applyBorder="1" applyAlignment="1" applyProtection="1">
      <alignment vertical="center"/>
      <protection/>
    </xf>
    <xf numFmtId="4" fontId="2" fillId="33" borderId="21" xfId="0" applyNumberFormat="1" applyFont="1" applyFill="1" applyBorder="1" applyAlignment="1" applyProtection="1">
      <alignment vertical="center"/>
      <protection/>
    </xf>
    <xf numFmtId="4" fontId="2" fillId="33" borderId="22" xfId="0" applyNumberFormat="1" applyFont="1" applyFill="1" applyBorder="1" applyAlignment="1" applyProtection="1">
      <alignment vertical="center"/>
      <protection/>
    </xf>
    <xf numFmtId="4" fontId="2" fillId="33" borderId="23" xfId="0" applyNumberFormat="1" applyFont="1" applyFill="1" applyBorder="1" applyAlignment="1" applyProtection="1">
      <alignment vertical="center"/>
      <protection/>
    </xf>
    <xf numFmtId="4" fontId="2" fillId="33" borderId="24" xfId="0" applyNumberFormat="1" applyFont="1" applyFill="1" applyBorder="1" applyAlignment="1" applyProtection="1">
      <alignment vertical="center"/>
      <protection/>
    </xf>
    <xf numFmtId="4" fontId="2" fillId="33" borderId="25" xfId="0" applyNumberFormat="1" applyFont="1" applyFill="1" applyBorder="1" applyAlignment="1" applyProtection="1">
      <alignment vertical="center"/>
      <protection/>
    </xf>
    <xf numFmtId="4" fontId="2" fillId="33" borderId="26" xfId="0" applyNumberFormat="1" applyFont="1" applyFill="1" applyBorder="1" applyAlignment="1" applyProtection="1">
      <alignment vertical="center"/>
      <protection/>
    </xf>
    <xf numFmtId="4" fontId="2" fillId="33" borderId="27" xfId="0" applyNumberFormat="1" applyFont="1" applyFill="1" applyBorder="1" applyAlignment="1" applyProtection="1">
      <alignment vertical="center"/>
      <protection/>
    </xf>
    <xf numFmtId="4" fontId="2" fillId="33" borderId="28" xfId="0" applyNumberFormat="1" applyFont="1" applyFill="1" applyBorder="1" applyAlignment="1" applyProtection="1">
      <alignment vertical="center"/>
      <protection/>
    </xf>
    <xf numFmtId="4" fontId="2" fillId="33" borderId="29" xfId="0" applyNumberFormat="1" applyFont="1" applyFill="1" applyBorder="1" applyAlignment="1" applyProtection="1">
      <alignment vertical="center"/>
      <protection/>
    </xf>
    <xf numFmtId="4" fontId="2" fillId="33" borderId="30" xfId="0" applyNumberFormat="1" applyFont="1" applyFill="1" applyBorder="1" applyAlignment="1" applyProtection="1">
      <alignment vertical="center"/>
      <protection/>
    </xf>
    <xf numFmtId="4" fontId="2" fillId="33" borderId="31" xfId="0" applyNumberFormat="1" applyFont="1" applyFill="1" applyBorder="1" applyAlignment="1" applyProtection="1">
      <alignment vertical="center"/>
      <protection/>
    </xf>
    <xf numFmtId="4" fontId="2" fillId="33" borderId="32" xfId="0" applyNumberFormat="1" applyFont="1" applyFill="1" applyBorder="1" applyAlignment="1" applyProtection="1">
      <alignment vertical="center"/>
      <protection/>
    </xf>
    <xf numFmtId="4" fontId="2" fillId="33" borderId="33" xfId="0" applyNumberFormat="1" applyFont="1" applyFill="1" applyBorder="1" applyAlignment="1" applyProtection="1">
      <alignment vertical="center"/>
      <protection/>
    </xf>
    <xf numFmtId="4" fontId="2" fillId="33" borderId="26" xfId="0" applyNumberFormat="1" applyFont="1" applyFill="1" applyBorder="1" applyAlignment="1" applyProtection="1">
      <alignment horizontal="right" vertical="center"/>
      <protection/>
    </xf>
    <xf numFmtId="4" fontId="2" fillId="33" borderId="27" xfId="0" applyNumberFormat="1" applyFont="1" applyFill="1" applyBorder="1" applyAlignment="1" applyProtection="1">
      <alignment horizontal="right" vertical="center"/>
      <protection/>
    </xf>
    <xf numFmtId="4" fontId="2" fillId="33" borderId="28" xfId="0" applyNumberFormat="1" applyFont="1" applyFill="1" applyBorder="1" applyAlignment="1" applyProtection="1">
      <alignment horizontal="right" vertical="center"/>
      <protection/>
    </xf>
    <xf numFmtId="4" fontId="2" fillId="33" borderId="34" xfId="0" applyNumberFormat="1" applyFont="1" applyFill="1" applyBorder="1" applyAlignment="1" applyProtection="1">
      <alignment vertical="center"/>
      <protection/>
    </xf>
    <xf numFmtId="4" fontId="2" fillId="33" borderId="35" xfId="0" applyNumberFormat="1" applyFont="1" applyFill="1" applyBorder="1" applyAlignment="1" applyProtection="1">
      <alignment vertical="center"/>
      <protection/>
    </xf>
    <xf numFmtId="49" fontId="2" fillId="33" borderId="36" xfId="0" applyNumberFormat="1" applyFont="1" applyFill="1" applyBorder="1" applyAlignment="1" applyProtection="1">
      <alignment vertical="center"/>
      <protection/>
    </xf>
    <xf numFmtId="4" fontId="4" fillId="33" borderId="37" xfId="0" applyNumberFormat="1" applyFont="1" applyFill="1" applyBorder="1" applyAlignment="1" applyProtection="1">
      <alignment/>
      <protection/>
    </xf>
    <xf numFmtId="4" fontId="2" fillId="33" borderId="37" xfId="0" applyNumberFormat="1" applyFont="1" applyFill="1" applyBorder="1" applyAlignment="1" applyProtection="1">
      <alignment/>
      <protection/>
    </xf>
    <xf numFmtId="4" fontId="4" fillId="33" borderId="38" xfId="0" applyNumberFormat="1" applyFont="1" applyFill="1" applyBorder="1" applyAlignment="1" applyProtection="1">
      <alignment/>
      <protection/>
    </xf>
    <xf numFmtId="4" fontId="2" fillId="33" borderId="38" xfId="0" applyNumberFormat="1" applyFont="1" applyFill="1" applyBorder="1" applyAlignment="1" applyProtection="1">
      <alignment/>
      <protection/>
    </xf>
    <xf numFmtId="4" fontId="4" fillId="33" borderId="39" xfId="0" applyNumberFormat="1" applyFont="1" applyFill="1" applyBorder="1" applyAlignment="1" applyProtection="1">
      <alignment/>
      <protection/>
    </xf>
    <xf numFmtId="4" fontId="2" fillId="33" borderId="39" xfId="0" applyNumberFormat="1" applyFont="1" applyFill="1" applyBorder="1" applyAlignment="1" applyProtection="1">
      <alignment/>
      <protection/>
    </xf>
    <xf numFmtId="4" fontId="4" fillId="33" borderId="40" xfId="0" applyNumberFormat="1" applyFont="1" applyFill="1" applyBorder="1" applyAlignment="1" applyProtection="1">
      <alignment/>
      <protection/>
    </xf>
    <xf numFmtId="4" fontId="2" fillId="33" borderId="40" xfId="0" applyNumberFormat="1" applyFont="1" applyFill="1" applyBorder="1" applyAlignment="1" applyProtection="1">
      <alignment/>
      <protection/>
    </xf>
    <xf numFmtId="10" fontId="2" fillId="33" borderId="19" xfId="0" applyNumberFormat="1" applyFont="1" applyFill="1" applyBorder="1" applyAlignment="1" applyProtection="1">
      <alignment vertical="center"/>
      <protection/>
    </xf>
    <xf numFmtId="10" fontId="2" fillId="33" borderId="20" xfId="0" applyNumberFormat="1" applyFont="1" applyFill="1" applyBorder="1" applyAlignment="1" applyProtection="1">
      <alignment vertical="center"/>
      <protection/>
    </xf>
    <xf numFmtId="10" fontId="2" fillId="33" borderId="11" xfId="0" applyNumberFormat="1" applyFont="1" applyFill="1" applyBorder="1" applyAlignment="1" applyProtection="1">
      <alignment vertical="center"/>
      <protection/>
    </xf>
    <xf numFmtId="10" fontId="2" fillId="33" borderId="24" xfId="0" applyNumberFormat="1" applyFont="1" applyFill="1" applyBorder="1" applyAlignment="1" applyProtection="1">
      <alignment vertical="center"/>
      <protection/>
    </xf>
    <xf numFmtId="10" fontId="2" fillId="33" borderId="25" xfId="0" applyNumberFormat="1" applyFont="1" applyFill="1" applyBorder="1" applyAlignment="1" applyProtection="1">
      <alignment vertical="center"/>
      <protection/>
    </xf>
    <xf numFmtId="10" fontId="2" fillId="33" borderId="14" xfId="0" applyNumberFormat="1" applyFont="1" applyFill="1" applyBorder="1" applyAlignment="1" applyProtection="1">
      <alignment vertical="center"/>
      <protection/>
    </xf>
    <xf numFmtId="10" fontId="2" fillId="33" borderId="34" xfId="0" applyNumberFormat="1" applyFont="1" applyFill="1" applyBorder="1" applyAlignment="1" applyProtection="1">
      <alignment vertical="center"/>
      <protection/>
    </xf>
    <xf numFmtId="10" fontId="2" fillId="33" borderId="35" xfId="0" applyNumberFormat="1" applyFont="1" applyFill="1" applyBorder="1" applyAlignment="1" applyProtection="1">
      <alignment vertical="center"/>
      <protection/>
    </xf>
    <xf numFmtId="10" fontId="2" fillId="33" borderId="12" xfId="0" applyNumberFormat="1" applyFont="1" applyFill="1" applyBorder="1" applyAlignment="1" applyProtection="1">
      <alignment vertical="center"/>
      <protection/>
    </xf>
    <xf numFmtId="49" fontId="2" fillId="0" borderId="0" xfId="0" applyNumberFormat="1" applyFont="1" applyAlignment="1" applyProtection="1">
      <alignment/>
      <protection hidden="1"/>
    </xf>
    <xf numFmtId="49" fontId="7" fillId="0" borderId="0" xfId="0" applyNumberFormat="1" applyFont="1" applyAlignment="1" applyProtection="1">
      <alignment vertical="center"/>
      <protection hidden="1"/>
    </xf>
    <xf numFmtId="49" fontId="3" fillId="0" borderId="19"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center"/>
      <protection hidden="1"/>
    </xf>
    <xf numFmtId="49" fontId="9" fillId="0" borderId="0" xfId="0" applyNumberFormat="1" applyFont="1" applyBorder="1" applyAlignment="1" applyProtection="1">
      <alignment/>
      <protection hidden="1"/>
    </xf>
    <xf numFmtId="49" fontId="9" fillId="0" borderId="0" xfId="0" applyNumberFormat="1" applyFont="1" applyBorder="1" applyAlignment="1" applyProtection="1">
      <alignment horizontal="center"/>
      <protection hidden="1"/>
    </xf>
    <xf numFmtId="49" fontId="3" fillId="0" borderId="0" xfId="0" applyNumberFormat="1" applyFont="1" applyBorder="1" applyAlignment="1" applyProtection="1">
      <alignment horizontal="right" vertical="center"/>
      <protection hidden="1"/>
    </xf>
    <xf numFmtId="49" fontId="2" fillId="0" borderId="0" xfId="0" applyNumberFormat="1" applyFont="1" applyBorder="1" applyAlignment="1" applyProtection="1">
      <alignment horizontal="center"/>
      <protection hidden="1"/>
    </xf>
    <xf numFmtId="49" fontId="2" fillId="0" borderId="0" xfId="0" applyNumberFormat="1" applyFont="1" applyAlignment="1" applyProtection="1">
      <alignment vertical="center"/>
      <protection hidden="1"/>
    </xf>
    <xf numFmtId="4" fontId="2" fillId="0" borderId="10" xfId="0" applyNumberFormat="1" applyFont="1" applyBorder="1" applyAlignment="1" applyProtection="1">
      <alignment/>
      <protection hidden="1"/>
    </xf>
    <xf numFmtId="4" fontId="2" fillId="0" borderId="38" xfId="0" applyNumberFormat="1" applyFont="1" applyBorder="1" applyAlignment="1" applyProtection="1">
      <alignment/>
      <protection hidden="1"/>
    </xf>
    <xf numFmtId="4" fontId="2" fillId="0" borderId="39" xfId="0" applyNumberFormat="1" applyFont="1" applyBorder="1" applyAlignment="1" applyProtection="1">
      <alignment/>
      <protection hidden="1"/>
    </xf>
    <xf numFmtId="4" fontId="4" fillId="0" borderId="0" xfId="0" applyNumberFormat="1" applyFont="1" applyFill="1" applyBorder="1" applyAlignment="1" applyProtection="1">
      <alignment vertical="center"/>
      <protection hidden="1"/>
    </xf>
    <xf numFmtId="4" fontId="4" fillId="0" borderId="41" xfId="0" applyNumberFormat="1" applyFont="1" applyFill="1" applyBorder="1" applyAlignment="1" applyProtection="1">
      <alignment vertical="center"/>
      <protection hidden="1"/>
    </xf>
    <xf numFmtId="49" fontId="2" fillId="0" borderId="0" xfId="0" applyNumberFormat="1" applyFont="1" applyBorder="1" applyAlignment="1" applyProtection="1">
      <alignment horizontal="center" vertical="center"/>
      <protection hidden="1"/>
    </xf>
    <xf numFmtId="49" fontId="2" fillId="0" borderId="0" xfId="0" applyNumberFormat="1" applyFont="1" applyBorder="1" applyAlignment="1" applyProtection="1">
      <alignment wrapText="1"/>
      <protection hidden="1"/>
    </xf>
    <xf numFmtId="49" fontId="2" fillId="0" borderId="0" xfId="0" applyNumberFormat="1" applyFont="1" applyBorder="1" applyAlignment="1" applyProtection="1">
      <alignment/>
      <protection hidden="1"/>
    </xf>
    <xf numFmtId="49" fontId="2" fillId="0" borderId="0" xfId="0" applyNumberFormat="1" applyFont="1" applyBorder="1" applyAlignment="1" applyProtection="1">
      <alignment vertical="center"/>
      <protection hidden="1"/>
    </xf>
    <xf numFmtId="49" fontId="2" fillId="34" borderId="0" xfId="0" applyNumberFormat="1" applyFont="1" applyFill="1" applyBorder="1" applyAlignment="1" applyProtection="1">
      <alignment horizontal="center" vertical="center" wrapText="1"/>
      <protection hidden="1"/>
    </xf>
    <xf numFmtId="49" fontId="4" fillId="34" borderId="0" xfId="0" applyNumberFormat="1" applyFont="1" applyFill="1" applyBorder="1" applyAlignment="1" applyProtection="1">
      <alignment vertical="center"/>
      <protection hidden="1"/>
    </xf>
    <xf numFmtId="4" fontId="4" fillId="34" borderId="0" xfId="0" applyNumberFormat="1" applyFont="1" applyFill="1" applyBorder="1" applyAlignment="1" applyProtection="1">
      <alignment/>
      <protection hidden="1"/>
    </xf>
    <xf numFmtId="4" fontId="4" fillId="34" borderId="0" xfId="0" applyNumberFormat="1" applyFont="1" applyFill="1" applyBorder="1" applyAlignment="1" applyProtection="1">
      <alignment vertical="center"/>
      <protection hidden="1"/>
    </xf>
    <xf numFmtId="49" fontId="4" fillId="35" borderId="42" xfId="0" applyNumberFormat="1" applyFont="1" applyFill="1" applyBorder="1" applyAlignment="1" applyProtection="1">
      <alignment/>
      <protection hidden="1"/>
    </xf>
    <xf numFmtId="49" fontId="4" fillId="35" borderId="43" xfId="0" applyNumberFormat="1" applyFont="1" applyFill="1" applyBorder="1" applyAlignment="1" applyProtection="1">
      <alignment/>
      <protection hidden="1"/>
    </xf>
    <xf numFmtId="49" fontId="4" fillId="0" borderId="0" xfId="0" applyNumberFormat="1" applyFont="1" applyFill="1" applyBorder="1" applyAlignment="1" applyProtection="1">
      <alignment horizontal="center" wrapText="1"/>
      <protection hidden="1"/>
    </xf>
    <xf numFmtId="4" fontId="4" fillId="0" borderId="0" xfId="0" applyNumberFormat="1" applyFont="1" applyFill="1" applyBorder="1" applyAlignment="1" applyProtection="1">
      <alignment/>
      <protection hidden="1"/>
    </xf>
    <xf numFmtId="49" fontId="10" fillId="0" borderId="0" xfId="0" applyNumberFormat="1" applyFont="1" applyFill="1" applyBorder="1" applyAlignment="1" applyProtection="1">
      <alignment horizontal="left"/>
      <protection hidden="1"/>
    </xf>
    <xf numFmtId="49" fontId="4" fillId="0" borderId="0" xfId="0" applyNumberFormat="1" applyFont="1" applyFill="1" applyBorder="1" applyAlignment="1" applyProtection="1">
      <alignment horizontal="left"/>
      <protection hidden="1"/>
    </xf>
    <xf numFmtId="4" fontId="4" fillId="0" borderId="40" xfId="0" applyNumberFormat="1" applyFont="1" applyFill="1" applyBorder="1" applyAlignment="1" applyProtection="1">
      <alignment vertical="center"/>
      <protection hidden="1"/>
    </xf>
    <xf numFmtId="4" fontId="2" fillId="0" borderId="44" xfId="0" applyNumberFormat="1" applyFont="1" applyFill="1" applyBorder="1" applyAlignment="1" applyProtection="1">
      <alignment vertical="center"/>
      <protection hidden="1"/>
    </xf>
    <xf numFmtId="49" fontId="4" fillId="35" borderId="42" xfId="0" applyNumberFormat="1" applyFont="1" applyFill="1" applyBorder="1" applyAlignment="1" applyProtection="1">
      <alignment vertical="center"/>
      <protection hidden="1"/>
    </xf>
    <xf numFmtId="0" fontId="2" fillId="0" borderId="0" xfId="0" applyNumberFormat="1" applyFont="1" applyAlignment="1" applyProtection="1">
      <alignment horizontal="right" vertical="center"/>
      <protection hidden="1"/>
    </xf>
    <xf numFmtId="49" fontId="2" fillId="0" borderId="0" xfId="0" applyNumberFormat="1" applyFont="1" applyFill="1" applyAlignment="1" applyProtection="1">
      <alignment vertical="center"/>
      <protection hidden="1"/>
    </xf>
    <xf numFmtId="49" fontId="67" fillId="0" borderId="0" xfId="0" applyNumberFormat="1" applyFont="1" applyAlignment="1" applyProtection="1">
      <alignment/>
      <protection hidden="1"/>
    </xf>
    <xf numFmtId="49" fontId="2" fillId="0" borderId="10" xfId="0" applyNumberFormat="1" applyFont="1" applyBorder="1" applyAlignment="1" applyProtection="1">
      <alignment/>
      <protection hidden="1"/>
    </xf>
    <xf numFmtId="0" fontId="0" fillId="0" borderId="0" xfId="0" applyBorder="1" applyAlignment="1" applyProtection="1">
      <alignment/>
      <protection hidden="1"/>
    </xf>
    <xf numFmtId="49" fontId="3" fillId="0" borderId="34" xfId="0" applyNumberFormat="1" applyFont="1" applyBorder="1" applyAlignment="1" applyProtection="1">
      <alignment vertical="center"/>
      <protection hidden="1"/>
    </xf>
    <xf numFmtId="49" fontId="2" fillId="0" borderId="45" xfId="0" applyNumberFormat="1" applyFont="1" applyBorder="1" applyAlignment="1" applyProtection="1">
      <alignment horizontal="center"/>
      <protection hidden="1"/>
    </xf>
    <xf numFmtId="49" fontId="2" fillId="0" borderId="46" xfId="0" applyNumberFormat="1" applyFont="1" applyBorder="1" applyAlignment="1" applyProtection="1">
      <alignment/>
      <protection hidden="1"/>
    </xf>
    <xf numFmtId="49" fontId="2" fillId="0" borderId="47" xfId="0" applyNumberFormat="1" applyFont="1" applyBorder="1" applyAlignment="1" applyProtection="1">
      <alignment horizontal="center"/>
      <protection hidden="1"/>
    </xf>
    <xf numFmtId="49" fontId="2" fillId="0" borderId="48" xfId="0" applyNumberFormat="1" applyFont="1" applyBorder="1" applyAlignment="1" applyProtection="1">
      <alignment horizontal="center"/>
      <protection hidden="1"/>
    </xf>
    <xf numFmtId="49" fontId="2" fillId="0" borderId="49" xfId="0" applyNumberFormat="1" applyFont="1" applyBorder="1" applyAlignment="1" applyProtection="1">
      <alignment horizontal="center"/>
      <protection hidden="1"/>
    </xf>
    <xf numFmtId="49" fontId="2" fillId="0" borderId="37" xfId="0" applyNumberFormat="1" applyFont="1" applyBorder="1" applyAlignment="1" applyProtection="1">
      <alignment vertical="center"/>
      <protection hidden="1"/>
    </xf>
    <xf numFmtId="4" fontId="2" fillId="10" borderId="50" xfId="0" applyNumberFormat="1" applyFont="1" applyFill="1" applyBorder="1" applyAlignment="1" applyProtection="1">
      <alignment vertical="center"/>
      <protection hidden="1"/>
    </xf>
    <xf numFmtId="49" fontId="2" fillId="0" borderId="10" xfId="0" applyNumberFormat="1" applyFont="1" applyBorder="1" applyAlignment="1" applyProtection="1">
      <alignment vertical="center"/>
      <protection hidden="1"/>
    </xf>
    <xf numFmtId="4" fontId="2" fillId="0" borderId="10" xfId="0" applyNumberFormat="1" applyFont="1" applyBorder="1" applyAlignment="1" applyProtection="1">
      <alignment/>
      <protection hidden="1"/>
    </xf>
    <xf numFmtId="4" fontId="2" fillId="10" borderId="51" xfId="0" applyNumberFormat="1" applyFont="1" applyFill="1" applyBorder="1" applyAlignment="1" applyProtection="1">
      <alignment vertical="center"/>
      <protection hidden="1"/>
    </xf>
    <xf numFmtId="49" fontId="2" fillId="0" borderId="38" xfId="0" applyNumberFormat="1" applyFont="1" applyBorder="1" applyAlignment="1" applyProtection="1">
      <alignment vertical="center"/>
      <protection hidden="1"/>
    </xf>
    <xf numFmtId="4" fontId="2" fillId="10" borderId="52" xfId="0" applyNumberFormat="1" applyFont="1" applyFill="1" applyBorder="1" applyAlignment="1" applyProtection="1">
      <alignment vertical="center"/>
      <protection hidden="1"/>
    </xf>
    <xf numFmtId="49" fontId="2" fillId="0" borderId="39" xfId="0" applyNumberFormat="1" applyFont="1" applyBorder="1" applyAlignment="1" applyProtection="1">
      <alignment vertical="center"/>
      <protection hidden="1"/>
    </xf>
    <xf numFmtId="4" fontId="2" fillId="0" borderId="26" xfId="0" applyNumberFormat="1" applyFont="1" applyFill="1" applyBorder="1" applyAlignment="1" applyProtection="1">
      <alignment vertical="center"/>
      <protection hidden="1"/>
    </xf>
    <xf numFmtId="4" fontId="2" fillId="0" borderId="27" xfId="0" applyNumberFormat="1" applyFont="1" applyFill="1" applyBorder="1" applyAlignment="1" applyProtection="1">
      <alignment vertical="center"/>
      <protection hidden="1"/>
    </xf>
    <xf numFmtId="4" fontId="2" fillId="0" borderId="28" xfId="0" applyNumberFormat="1" applyFont="1" applyFill="1" applyBorder="1" applyAlignment="1" applyProtection="1">
      <alignment vertical="center"/>
      <protection hidden="1"/>
    </xf>
    <xf numFmtId="4" fontId="2" fillId="10" borderId="53" xfId="0" applyNumberFormat="1" applyFont="1" applyFill="1" applyBorder="1" applyAlignment="1" applyProtection="1">
      <alignment vertical="center"/>
      <protection hidden="1"/>
    </xf>
    <xf numFmtId="4" fontId="2" fillId="0" borderId="24" xfId="0" applyNumberFormat="1" applyFont="1" applyFill="1" applyBorder="1" applyAlignment="1" applyProtection="1">
      <alignment vertical="center"/>
      <protection hidden="1"/>
    </xf>
    <xf numFmtId="4" fontId="2" fillId="0" borderId="25" xfId="0" applyNumberFormat="1" applyFont="1" applyFill="1" applyBorder="1" applyAlignment="1" applyProtection="1">
      <alignment vertical="center"/>
      <protection hidden="1"/>
    </xf>
    <xf numFmtId="4" fontId="2" fillId="0" borderId="14" xfId="0" applyNumberFormat="1" applyFont="1" applyFill="1" applyBorder="1" applyAlignment="1" applyProtection="1">
      <alignment vertical="center"/>
      <protection hidden="1"/>
    </xf>
    <xf numFmtId="0" fontId="68" fillId="0" borderId="0" xfId="0" applyNumberFormat="1" applyFont="1" applyBorder="1" applyAlignment="1" applyProtection="1">
      <alignment horizontal="center" vertical="center"/>
      <protection hidden="1"/>
    </xf>
    <xf numFmtId="4" fontId="2" fillId="10" borderId="54" xfId="0" applyNumberFormat="1" applyFont="1" applyFill="1" applyBorder="1" applyAlignment="1" applyProtection="1">
      <alignment vertical="center"/>
      <protection hidden="1"/>
    </xf>
    <xf numFmtId="4" fontId="4" fillId="0" borderId="10" xfId="0" applyNumberFormat="1" applyFont="1" applyFill="1" applyBorder="1" applyAlignment="1" applyProtection="1">
      <alignment vertical="center"/>
      <protection hidden="1"/>
    </xf>
    <xf numFmtId="4" fontId="2" fillId="0" borderId="21" xfId="0" applyNumberFormat="1" applyFont="1" applyFill="1" applyBorder="1" applyAlignment="1" applyProtection="1">
      <alignment vertical="center"/>
      <protection hidden="1"/>
    </xf>
    <xf numFmtId="4" fontId="2" fillId="0" borderId="22" xfId="0" applyNumberFormat="1" applyFont="1" applyFill="1" applyBorder="1" applyAlignment="1" applyProtection="1">
      <alignment vertical="center"/>
      <protection hidden="1"/>
    </xf>
    <xf numFmtId="4" fontId="2" fillId="0" borderId="23" xfId="0" applyNumberFormat="1" applyFont="1" applyFill="1" applyBorder="1" applyAlignment="1" applyProtection="1">
      <alignment vertical="center"/>
      <protection hidden="1"/>
    </xf>
    <xf numFmtId="4" fontId="2" fillId="10" borderId="55" xfId="0" applyNumberFormat="1" applyFont="1" applyFill="1" applyBorder="1" applyAlignment="1" applyProtection="1">
      <alignment vertical="center"/>
      <protection hidden="1"/>
    </xf>
    <xf numFmtId="4" fontId="2" fillId="0" borderId="32" xfId="0" applyNumberFormat="1" applyFont="1" applyFill="1" applyBorder="1" applyAlignment="1" applyProtection="1">
      <alignment vertical="center"/>
      <protection hidden="1"/>
    </xf>
    <xf numFmtId="4" fontId="2" fillId="0" borderId="33" xfId="0" applyNumberFormat="1" applyFont="1" applyFill="1" applyBorder="1" applyAlignment="1" applyProtection="1">
      <alignment vertical="center"/>
      <protection hidden="1"/>
    </xf>
    <xf numFmtId="10" fontId="2" fillId="0" borderId="39" xfId="49" applyNumberFormat="1" applyFont="1" applyFill="1" applyBorder="1" applyAlignment="1" applyProtection="1">
      <alignment horizontal="right" vertical="center"/>
      <protection hidden="1"/>
    </xf>
    <xf numFmtId="170" fontId="2" fillId="0" borderId="39" xfId="0" applyNumberFormat="1" applyFont="1" applyFill="1" applyBorder="1" applyAlignment="1" applyProtection="1">
      <alignment horizontal="left" vertical="center"/>
      <protection hidden="1"/>
    </xf>
    <xf numFmtId="4" fontId="2" fillId="10" borderId="53" xfId="0" applyNumberFormat="1" applyFont="1" applyFill="1" applyBorder="1" applyAlignment="1" applyProtection="1">
      <alignment horizontal="right" vertical="center"/>
      <protection hidden="1"/>
    </xf>
    <xf numFmtId="4" fontId="4" fillId="0" borderId="48" xfId="0" applyNumberFormat="1" applyFont="1" applyFill="1" applyBorder="1" applyAlignment="1" applyProtection="1">
      <alignment vertical="center"/>
      <protection hidden="1"/>
    </xf>
    <xf numFmtId="4" fontId="2" fillId="0" borderId="56" xfId="0" applyNumberFormat="1" applyFont="1" applyFill="1" applyBorder="1" applyAlignment="1" applyProtection="1">
      <alignment vertical="center"/>
      <protection hidden="1"/>
    </xf>
    <xf numFmtId="4" fontId="2" fillId="0" borderId="57" xfId="0" applyNumberFormat="1" applyFont="1" applyFill="1" applyBorder="1" applyAlignment="1" applyProtection="1">
      <alignment vertical="center"/>
      <protection hidden="1"/>
    </xf>
    <xf numFmtId="4" fontId="2" fillId="10" borderId="58" xfId="0" applyNumberFormat="1" applyFont="1" applyFill="1" applyBorder="1" applyAlignment="1" applyProtection="1">
      <alignment vertical="center"/>
      <protection hidden="1"/>
    </xf>
    <xf numFmtId="4" fontId="2" fillId="0" borderId="31" xfId="0" applyNumberFormat="1" applyFont="1" applyFill="1" applyBorder="1" applyAlignment="1" applyProtection="1">
      <alignment vertical="center"/>
      <protection hidden="1"/>
    </xf>
    <xf numFmtId="49" fontId="2" fillId="0" borderId="17" xfId="0" applyNumberFormat="1" applyFont="1" applyFill="1" applyBorder="1" applyAlignment="1" applyProtection="1">
      <alignment horizontal="left" vertical="center"/>
      <protection hidden="1"/>
    </xf>
    <xf numFmtId="10" fontId="2" fillId="0" borderId="40" xfId="49" applyNumberFormat="1" applyFont="1" applyFill="1" applyBorder="1" applyAlignment="1" applyProtection="1">
      <alignment horizontal="right" vertical="center"/>
      <protection hidden="1"/>
    </xf>
    <xf numFmtId="4" fontId="2" fillId="10" borderId="59" xfId="0" applyNumberFormat="1" applyFont="1" applyFill="1" applyBorder="1" applyAlignment="1" applyProtection="1">
      <alignment vertical="center"/>
      <protection hidden="1"/>
    </xf>
    <xf numFmtId="4" fontId="4" fillId="35" borderId="60" xfId="0" applyNumberFormat="1" applyFont="1" applyFill="1" applyBorder="1" applyAlignment="1" applyProtection="1">
      <alignment vertical="center"/>
      <protection hidden="1"/>
    </xf>
    <xf numFmtId="49" fontId="4" fillId="12" borderId="42" xfId="0" applyNumberFormat="1" applyFont="1" applyFill="1" applyBorder="1" applyAlignment="1" applyProtection="1">
      <alignment/>
      <protection hidden="1"/>
    </xf>
    <xf numFmtId="49" fontId="4" fillId="12" borderId="43" xfId="0" applyNumberFormat="1" applyFont="1" applyFill="1" applyBorder="1" applyAlignment="1" applyProtection="1">
      <alignment/>
      <protection hidden="1"/>
    </xf>
    <xf numFmtId="4" fontId="4" fillId="12" borderId="60" xfId="0" applyNumberFormat="1" applyFont="1" applyFill="1" applyBorder="1" applyAlignment="1" applyProtection="1">
      <alignment vertical="center"/>
      <protection hidden="1"/>
    </xf>
    <xf numFmtId="0" fontId="4" fillId="12" borderId="61" xfId="0" applyNumberFormat="1" applyFont="1" applyFill="1" applyBorder="1" applyAlignment="1" applyProtection="1">
      <alignment vertical="center"/>
      <protection hidden="1"/>
    </xf>
    <xf numFmtId="49" fontId="4" fillId="12" borderId="62" xfId="0" applyNumberFormat="1" applyFont="1" applyFill="1" applyBorder="1" applyAlignment="1" applyProtection="1">
      <alignment vertical="center"/>
      <protection hidden="1"/>
    </xf>
    <xf numFmtId="49" fontId="4" fillId="12" borderId="63" xfId="0" applyNumberFormat="1" applyFont="1" applyFill="1" applyBorder="1" applyAlignment="1" applyProtection="1">
      <alignment vertical="center"/>
      <protection hidden="1"/>
    </xf>
    <xf numFmtId="4" fontId="4" fillId="12" borderId="64" xfId="0" applyNumberFormat="1" applyFont="1" applyFill="1" applyBorder="1" applyAlignment="1" applyProtection="1">
      <alignment vertical="center"/>
      <protection hidden="1"/>
    </xf>
    <xf numFmtId="4" fontId="4" fillId="12" borderId="65" xfId="0" applyNumberFormat="1" applyFont="1" applyFill="1" applyBorder="1" applyAlignment="1" applyProtection="1">
      <alignment vertical="center"/>
      <protection hidden="1"/>
    </xf>
    <xf numFmtId="4" fontId="4" fillId="12" borderId="66" xfId="0" applyNumberFormat="1" applyFont="1" applyFill="1" applyBorder="1" applyAlignment="1" applyProtection="1">
      <alignment vertical="center"/>
      <protection hidden="1"/>
    </xf>
    <xf numFmtId="4" fontId="4" fillId="12" borderId="67" xfId="0" applyNumberFormat="1" applyFont="1" applyFill="1" applyBorder="1" applyAlignment="1" applyProtection="1">
      <alignment/>
      <protection hidden="1"/>
    </xf>
    <xf numFmtId="4" fontId="4" fillId="0" borderId="60" xfId="0" applyNumberFormat="1" applyFont="1" applyFill="1" applyBorder="1" applyAlignment="1" applyProtection="1">
      <alignment vertical="center"/>
      <protection hidden="1"/>
    </xf>
    <xf numFmtId="4" fontId="4" fillId="0" borderId="68" xfId="0" applyNumberFormat="1" applyFont="1" applyFill="1" applyBorder="1" applyAlignment="1" applyProtection="1">
      <alignment vertical="center"/>
      <protection hidden="1"/>
    </xf>
    <xf numFmtId="4" fontId="4" fillId="0" borderId="18" xfId="0" applyNumberFormat="1" applyFont="1" applyFill="1" applyBorder="1" applyAlignment="1" applyProtection="1">
      <alignment vertical="center"/>
      <protection hidden="1"/>
    </xf>
    <xf numFmtId="10" fontId="4" fillId="35" borderId="60" xfId="0" applyNumberFormat="1" applyFont="1" applyFill="1" applyBorder="1" applyAlignment="1" applyProtection="1">
      <alignment vertical="center"/>
      <protection hidden="1"/>
    </xf>
    <xf numFmtId="10" fontId="4" fillId="35" borderId="68" xfId="0" applyNumberFormat="1" applyFont="1" applyFill="1" applyBorder="1" applyAlignment="1" applyProtection="1">
      <alignment vertical="center"/>
      <protection hidden="1"/>
    </xf>
    <xf numFmtId="10" fontId="4" fillId="35" borderId="18" xfId="0" applyNumberFormat="1" applyFont="1" applyFill="1" applyBorder="1" applyAlignment="1" applyProtection="1">
      <alignment vertical="center"/>
      <protection hidden="1"/>
    </xf>
    <xf numFmtId="49" fontId="13" fillId="0" borderId="0" xfId="0" applyNumberFormat="1" applyFont="1" applyAlignment="1" applyProtection="1">
      <alignment vertical="center"/>
      <protection hidden="1"/>
    </xf>
    <xf numFmtId="0" fontId="69" fillId="0" borderId="0" xfId="0" applyFont="1" applyAlignment="1">
      <alignment horizontal="left" vertical="center"/>
    </xf>
    <xf numFmtId="0" fontId="14" fillId="0" borderId="0" xfId="0" applyFont="1" applyAlignment="1">
      <alignment/>
    </xf>
    <xf numFmtId="0" fontId="15"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vertical="center" wrapText="1"/>
    </xf>
    <xf numFmtId="14" fontId="14" fillId="0" borderId="0" xfId="0" applyNumberFormat="1" applyFont="1" applyAlignment="1">
      <alignment horizontal="center" vertical="center" wrapText="1"/>
    </xf>
    <xf numFmtId="0" fontId="14" fillId="0" borderId="0" xfId="0" applyFont="1" applyAlignment="1" quotePrefix="1">
      <alignment horizontal="center" vertical="center" wrapText="1"/>
    </xf>
    <xf numFmtId="0" fontId="14" fillId="0" borderId="0" xfId="0" applyFont="1" applyAlignment="1" quotePrefix="1">
      <alignment vertical="center" wrapText="1"/>
    </xf>
    <xf numFmtId="4" fontId="4" fillId="12" borderId="43" xfId="0" applyNumberFormat="1" applyFont="1" applyFill="1" applyBorder="1" applyAlignment="1" applyProtection="1">
      <alignment/>
      <protection hidden="1"/>
    </xf>
    <xf numFmtId="49" fontId="2" fillId="0" borderId="17" xfId="0" applyNumberFormat="1" applyFont="1" applyBorder="1" applyAlignment="1" applyProtection="1" quotePrefix="1">
      <alignment vertical="center"/>
      <protection hidden="1"/>
    </xf>
    <xf numFmtId="49" fontId="2" fillId="0" borderId="16" xfId="0" applyNumberFormat="1" applyFont="1" applyBorder="1" applyAlignment="1" applyProtection="1" quotePrefix="1">
      <alignment vertical="center"/>
      <protection hidden="1"/>
    </xf>
    <xf numFmtId="4" fontId="4" fillId="35" borderId="69" xfId="0" applyNumberFormat="1" applyFont="1" applyFill="1" applyBorder="1" applyAlignment="1" applyProtection="1">
      <alignment/>
      <protection hidden="1"/>
    </xf>
    <xf numFmtId="4" fontId="4" fillId="12" borderId="69" xfId="0" applyNumberFormat="1" applyFont="1" applyFill="1" applyBorder="1" applyAlignment="1" applyProtection="1">
      <alignment/>
      <protection hidden="1"/>
    </xf>
    <xf numFmtId="4" fontId="2" fillId="36" borderId="18" xfId="0" applyNumberFormat="1" applyFont="1" applyFill="1" applyBorder="1" applyAlignment="1" applyProtection="1">
      <alignment vertical="center"/>
      <protection/>
    </xf>
    <xf numFmtId="4" fontId="2" fillId="36" borderId="19" xfId="0" applyNumberFormat="1" applyFont="1" applyFill="1" applyBorder="1" applyAlignment="1" applyProtection="1">
      <alignment vertical="center"/>
      <protection/>
    </xf>
    <xf numFmtId="4" fontId="2" fillId="36" borderId="20" xfId="0" applyNumberFormat="1" applyFont="1" applyFill="1" applyBorder="1" applyAlignment="1" applyProtection="1">
      <alignment vertical="center"/>
      <protection/>
    </xf>
    <xf numFmtId="4" fontId="2" fillId="36" borderId="11" xfId="0" applyNumberFormat="1" applyFont="1" applyFill="1" applyBorder="1" applyAlignment="1" applyProtection="1">
      <alignment vertical="center"/>
      <protection/>
    </xf>
    <xf numFmtId="4" fontId="2" fillId="36" borderId="21" xfId="0" applyNumberFormat="1" applyFont="1" applyFill="1" applyBorder="1" applyAlignment="1" applyProtection="1">
      <alignment vertical="center"/>
      <protection/>
    </xf>
    <xf numFmtId="4" fontId="2" fillId="36" borderId="22" xfId="0" applyNumberFormat="1" applyFont="1" applyFill="1" applyBorder="1" applyAlignment="1" applyProtection="1">
      <alignment vertical="center"/>
      <protection/>
    </xf>
    <xf numFmtId="4" fontId="2" fillId="36" borderId="23" xfId="0" applyNumberFormat="1" applyFont="1" applyFill="1" applyBorder="1" applyAlignment="1" applyProtection="1">
      <alignment vertical="center"/>
      <protection/>
    </xf>
    <xf numFmtId="4" fontId="2" fillId="36" borderId="24" xfId="0" applyNumberFormat="1" applyFont="1" applyFill="1" applyBorder="1" applyAlignment="1" applyProtection="1">
      <alignment vertical="center"/>
      <protection/>
    </xf>
    <xf numFmtId="4" fontId="2" fillId="36" borderId="25" xfId="0" applyNumberFormat="1" applyFont="1" applyFill="1" applyBorder="1" applyAlignment="1" applyProtection="1">
      <alignment vertical="center"/>
      <protection/>
    </xf>
    <xf numFmtId="4" fontId="2" fillId="36" borderId="14" xfId="0" applyNumberFormat="1" applyFont="1" applyFill="1" applyBorder="1" applyAlignment="1" applyProtection="1">
      <alignment vertical="center"/>
      <protection/>
    </xf>
    <xf numFmtId="4" fontId="2" fillId="36" borderId="26" xfId="0" applyNumberFormat="1" applyFont="1" applyFill="1" applyBorder="1" applyAlignment="1" applyProtection="1">
      <alignment vertical="center"/>
      <protection/>
    </xf>
    <xf numFmtId="4" fontId="2" fillId="36" borderId="27" xfId="0" applyNumberFormat="1" applyFont="1" applyFill="1" applyBorder="1" applyAlignment="1" applyProtection="1">
      <alignment vertical="center"/>
      <protection/>
    </xf>
    <xf numFmtId="4" fontId="2" fillId="36" borderId="28" xfId="0" applyNumberFormat="1" applyFont="1" applyFill="1" applyBorder="1" applyAlignment="1" applyProtection="1">
      <alignment vertical="center"/>
      <protection/>
    </xf>
    <xf numFmtId="4" fontId="2" fillId="36" borderId="34" xfId="0" applyNumberFormat="1" applyFont="1" applyFill="1" applyBorder="1" applyAlignment="1" applyProtection="1">
      <alignment vertical="center"/>
      <protection/>
    </xf>
    <xf numFmtId="4" fontId="2" fillId="36" borderId="35" xfId="0" applyNumberFormat="1" applyFont="1" applyFill="1" applyBorder="1" applyAlignment="1" applyProtection="1">
      <alignment vertical="center"/>
      <protection/>
    </xf>
    <xf numFmtId="4" fontId="2" fillId="36" borderId="12" xfId="0" applyNumberFormat="1" applyFont="1" applyFill="1" applyBorder="1" applyAlignment="1" applyProtection="1">
      <alignment vertical="center"/>
      <protection/>
    </xf>
    <xf numFmtId="4" fontId="2" fillId="36" borderId="29" xfId="0" applyNumberFormat="1" applyFont="1" applyFill="1" applyBorder="1" applyAlignment="1" applyProtection="1">
      <alignment vertical="center"/>
      <protection/>
    </xf>
    <xf numFmtId="4" fontId="2" fillId="36" borderId="30" xfId="0" applyNumberFormat="1" applyFont="1" applyFill="1" applyBorder="1" applyAlignment="1" applyProtection="1">
      <alignment vertical="center"/>
      <protection/>
    </xf>
    <xf numFmtId="4" fontId="2" fillId="36" borderId="13" xfId="0" applyNumberFormat="1" applyFont="1" applyFill="1" applyBorder="1" applyAlignment="1" applyProtection="1">
      <alignment vertical="center"/>
      <protection/>
    </xf>
    <xf numFmtId="4" fontId="2" fillId="36" borderId="31" xfId="0" applyNumberFormat="1" applyFont="1" applyFill="1" applyBorder="1" applyAlignment="1" applyProtection="1">
      <alignment vertical="center"/>
      <protection/>
    </xf>
    <xf numFmtId="4" fontId="2" fillId="36" borderId="32" xfId="0" applyNumberFormat="1" applyFont="1" applyFill="1" applyBorder="1" applyAlignment="1" applyProtection="1">
      <alignment vertical="center"/>
      <protection/>
    </xf>
    <xf numFmtId="4" fontId="2" fillId="36" borderId="33" xfId="0" applyNumberFormat="1" applyFont="1" applyFill="1" applyBorder="1" applyAlignment="1" applyProtection="1">
      <alignment vertical="center"/>
      <protection/>
    </xf>
    <xf numFmtId="4" fontId="2" fillId="36" borderId="26" xfId="0" applyNumberFormat="1" applyFont="1" applyFill="1" applyBorder="1" applyAlignment="1" applyProtection="1">
      <alignment horizontal="right" vertical="center"/>
      <protection/>
    </xf>
    <xf numFmtId="4" fontId="2" fillId="36" borderId="27" xfId="0" applyNumberFormat="1" applyFont="1" applyFill="1" applyBorder="1" applyAlignment="1" applyProtection="1">
      <alignment horizontal="right" vertical="center"/>
      <protection/>
    </xf>
    <xf numFmtId="4" fontId="2" fillId="36" borderId="28" xfId="0" applyNumberFormat="1" applyFont="1" applyFill="1" applyBorder="1" applyAlignment="1" applyProtection="1">
      <alignment horizontal="right" vertical="center"/>
      <protection/>
    </xf>
    <xf numFmtId="49" fontId="2" fillId="36" borderId="15" xfId="0" applyNumberFormat="1" applyFont="1" applyFill="1" applyBorder="1" applyAlignment="1" applyProtection="1">
      <alignment vertical="center"/>
      <protection/>
    </xf>
    <xf numFmtId="4" fontId="4" fillId="36" borderId="37" xfId="0" applyNumberFormat="1" applyFont="1" applyFill="1" applyBorder="1" applyAlignment="1" applyProtection="1">
      <alignment/>
      <protection/>
    </xf>
    <xf numFmtId="4" fontId="2" fillId="36" borderId="37" xfId="0" applyNumberFormat="1" applyFont="1" applyFill="1" applyBorder="1" applyAlignment="1" applyProtection="1">
      <alignment/>
      <protection/>
    </xf>
    <xf numFmtId="10" fontId="2" fillId="36" borderId="19" xfId="0" applyNumberFormat="1" applyFont="1" applyFill="1" applyBorder="1" applyAlignment="1" applyProtection="1">
      <alignment vertical="center"/>
      <protection/>
    </xf>
    <xf numFmtId="10" fontId="2" fillId="36" borderId="20" xfId="0" applyNumberFormat="1" applyFont="1" applyFill="1" applyBorder="1" applyAlignment="1" applyProtection="1">
      <alignment vertical="center"/>
      <protection/>
    </xf>
    <xf numFmtId="10" fontId="2" fillId="36" borderId="11" xfId="0" applyNumberFormat="1" applyFont="1" applyFill="1" applyBorder="1" applyAlignment="1" applyProtection="1">
      <alignment vertical="center"/>
      <protection/>
    </xf>
    <xf numFmtId="49" fontId="2" fillId="36" borderId="16" xfId="0" applyNumberFormat="1" applyFont="1" applyFill="1" applyBorder="1" applyAlignment="1" applyProtection="1">
      <alignment vertical="center"/>
      <protection/>
    </xf>
    <xf numFmtId="4" fontId="4" fillId="36" borderId="38" xfId="0" applyNumberFormat="1" applyFont="1" applyFill="1" applyBorder="1" applyAlignment="1" applyProtection="1">
      <alignment/>
      <protection/>
    </xf>
    <xf numFmtId="4" fontId="2" fillId="36" borderId="38" xfId="0" applyNumberFormat="1" applyFont="1" applyFill="1" applyBorder="1" applyAlignment="1" applyProtection="1">
      <alignment/>
      <protection/>
    </xf>
    <xf numFmtId="10" fontId="2" fillId="36" borderId="24" xfId="0" applyNumberFormat="1" applyFont="1" applyFill="1" applyBorder="1" applyAlignment="1" applyProtection="1">
      <alignment vertical="center"/>
      <protection/>
    </xf>
    <xf numFmtId="10" fontId="2" fillId="36" borderId="25" xfId="0" applyNumberFormat="1" applyFont="1" applyFill="1" applyBorder="1" applyAlignment="1" applyProtection="1">
      <alignment vertical="center"/>
      <protection/>
    </xf>
    <xf numFmtId="10" fontId="2" fillId="36" borderId="14" xfId="0" applyNumberFormat="1" applyFont="1" applyFill="1" applyBorder="1" applyAlignment="1" applyProtection="1">
      <alignment vertical="center"/>
      <protection/>
    </xf>
    <xf numFmtId="49" fontId="2" fillId="36" borderId="36" xfId="0" applyNumberFormat="1" applyFont="1" applyFill="1" applyBorder="1" applyAlignment="1" applyProtection="1">
      <alignment vertical="center"/>
      <protection/>
    </xf>
    <xf numFmtId="4" fontId="4" fillId="36" borderId="39" xfId="0" applyNumberFormat="1" applyFont="1" applyFill="1" applyBorder="1" applyAlignment="1" applyProtection="1">
      <alignment/>
      <protection/>
    </xf>
    <xf numFmtId="4" fontId="2" fillId="36" borderId="39" xfId="0" applyNumberFormat="1" applyFont="1" applyFill="1" applyBorder="1" applyAlignment="1" applyProtection="1">
      <alignment/>
      <protection/>
    </xf>
    <xf numFmtId="49" fontId="2" fillId="36" borderId="17" xfId="0" applyNumberFormat="1" applyFont="1" applyFill="1" applyBorder="1" applyAlignment="1" applyProtection="1">
      <alignment vertical="center"/>
      <protection/>
    </xf>
    <xf numFmtId="4" fontId="4" fillId="36" borderId="40" xfId="0" applyNumberFormat="1" applyFont="1" applyFill="1" applyBorder="1" applyAlignment="1" applyProtection="1">
      <alignment/>
      <protection/>
    </xf>
    <xf numFmtId="4" fontId="2" fillId="36" borderId="40" xfId="0" applyNumberFormat="1" applyFont="1" applyFill="1" applyBorder="1" applyAlignment="1" applyProtection="1">
      <alignment/>
      <protection/>
    </xf>
    <xf numFmtId="10" fontId="2" fillId="36" borderId="34" xfId="0" applyNumberFormat="1" applyFont="1" applyFill="1" applyBorder="1" applyAlignment="1" applyProtection="1">
      <alignment vertical="center"/>
      <protection/>
    </xf>
    <xf numFmtId="10" fontId="2" fillId="36" borderId="35" xfId="0" applyNumberFormat="1" applyFont="1" applyFill="1" applyBorder="1" applyAlignment="1" applyProtection="1">
      <alignment vertical="center"/>
      <protection/>
    </xf>
    <xf numFmtId="10" fontId="2" fillId="36" borderId="12" xfId="0" applyNumberFormat="1" applyFont="1" applyFill="1" applyBorder="1" applyAlignment="1" applyProtection="1">
      <alignment vertical="center"/>
      <protection/>
    </xf>
    <xf numFmtId="0" fontId="14" fillId="0" borderId="0" xfId="51" applyFont="1" applyAlignment="1" quotePrefix="1">
      <alignment horizontal="center" vertical="center" wrapText="1"/>
      <protection/>
    </xf>
    <xf numFmtId="14" fontId="14" fillId="0" borderId="0" xfId="51" applyNumberFormat="1" applyFont="1" applyAlignment="1">
      <alignment horizontal="center" vertical="center" wrapText="1"/>
      <protection/>
    </xf>
    <xf numFmtId="0" fontId="14" fillId="0" borderId="0" xfId="51" applyFont="1" applyAlignment="1" quotePrefix="1">
      <alignment vertical="center" wrapText="1"/>
      <protection/>
    </xf>
    <xf numFmtId="4" fontId="4" fillId="35" borderId="43" xfId="0" applyNumberFormat="1" applyFont="1" applyFill="1" applyBorder="1" applyAlignment="1" applyProtection="1">
      <alignment/>
      <protection hidden="1"/>
    </xf>
    <xf numFmtId="49" fontId="4" fillId="0" borderId="0" xfId="0" applyNumberFormat="1" applyFont="1" applyAlignment="1" applyProtection="1">
      <alignment/>
      <protection hidden="1"/>
    </xf>
    <xf numFmtId="49" fontId="2" fillId="0" borderId="41" xfId="0" applyNumberFormat="1" applyFont="1" applyBorder="1" applyAlignment="1" applyProtection="1">
      <alignment horizontal="center" vertical="center" wrapText="1"/>
      <protection hidden="1"/>
    </xf>
    <xf numFmtId="4" fontId="2" fillId="36" borderId="60" xfId="0" applyNumberFormat="1" applyFont="1" applyFill="1" applyBorder="1" applyAlignment="1" applyProtection="1">
      <alignment vertical="center"/>
      <protection/>
    </xf>
    <xf numFmtId="4" fontId="2" fillId="36" borderId="68" xfId="0" applyNumberFormat="1" applyFont="1" applyFill="1" applyBorder="1" applyAlignment="1" applyProtection="1">
      <alignment vertical="center"/>
      <protection/>
    </xf>
    <xf numFmtId="4" fontId="2" fillId="10" borderId="41" xfId="0" applyNumberFormat="1" applyFont="1" applyFill="1" applyBorder="1" applyAlignment="1" applyProtection="1">
      <alignment vertical="center"/>
      <protection hidden="1"/>
    </xf>
    <xf numFmtId="49" fontId="2" fillId="34" borderId="0" xfId="0" applyNumberFormat="1" applyFont="1" applyFill="1" applyAlignment="1" applyProtection="1">
      <alignment/>
      <protection hidden="1"/>
    </xf>
    <xf numFmtId="0" fontId="2" fillId="36" borderId="12" xfId="0" applyNumberFormat="1" applyFont="1" applyFill="1" applyBorder="1" applyAlignment="1" applyProtection="1">
      <alignment horizontal="center" vertical="center"/>
      <protection/>
    </xf>
    <xf numFmtId="4" fontId="4" fillId="0" borderId="70" xfId="0" applyNumberFormat="1" applyFont="1" applyFill="1" applyBorder="1" applyAlignment="1" applyProtection="1">
      <alignment vertical="center"/>
      <protection hidden="1"/>
    </xf>
    <xf numFmtId="4" fontId="4" fillId="0" borderId="71" xfId="0" applyNumberFormat="1" applyFont="1" applyFill="1" applyBorder="1" applyAlignment="1" applyProtection="1">
      <alignment/>
      <protection hidden="1"/>
    </xf>
    <xf numFmtId="49" fontId="2" fillId="0" borderId="0" xfId="0" applyNumberFormat="1" applyFont="1" applyFill="1" applyAlignment="1" applyProtection="1">
      <alignment/>
      <protection hidden="1"/>
    </xf>
    <xf numFmtId="49" fontId="2" fillId="0" borderId="0" xfId="0" applyNumberFormat="1" applyFont="1" applyFill="1" applyBorder="1" applyAlignment="1" applyProtection="1">
      <alignment/>
      <protection hidden="1"/>
    </xf>
    <xf numFmtId="4" fontId="2" fillId="12" borderId="72" xfId="0" applyNumberFormat="1" applyFont="1" applyFill="1" applyBorder="1" applyAlignment="1" applyProtection="1">
      <alignment/>
      <protection hidden="1"/>
    </xf>
    <xf numFmtId="4" fontId="2" fillId="12" borderId="73" xfId="0" applyNumberFormat="1" applyFont="1" applyFill="1" applyBorder="1" applyAlignment="1" applyProtection="1">
      <alignment/>
      <protection hidden="1"/>
    </xf>
    <xf numFmtId="49" fontId="4" fillId="0" borderId="74" xfId="0" applyNumberFormat="1" applyFont="1" applyFill="1" applyBorder="1" applyAlignment="1" applyProtection="1">
      <alignment vertical="center"/>
      <protection hidden="1"/>
    </xf>
    <xf numFmtId="49" fontId="4" fillId="0" borderId="10" xfId="0" applyNumberFormat="1" applyFont="1" applyFill="1" applyBorder="1" applyAlignment="1" applyProtection="1">
      <alignment vertical="center"/>
      <protection hidden="1"/>
    </xf>
    <xf numFmtId="49" fontId="2" fillId="0" borderId="10" xfId="0" applyNumberFormat="1" applyFont="1" applyFill="1" applyBorder="1" applyAlignment="1" applyProtection="1">
      <alignment/>
      <protection hidden="1"/>
    </xf>
    <xf numFmtId="0" fontId="2" fillId="0" borderId="75" xfId="0" applyNumberFormat="1" applyFont="1" applyFill="1" applyBorder="1" applyAlignment="1" applyProtection="1">
      <alignment horizontal="right" vertical="center"/>
      <protection hidden="1"/>
    </xf>
    <xf numFmtId="4" fontId="2" fillId="36" borderId="74" xfId="0" applyNumberFormat="1" applyFont="1" applyFill="1" applyBorder="1" applyAlignment="1" applyProtection="1">
      <alignment/>
      <protection hidden="1"/>
    </xf>
    <xf numFmtId="4" fontId="2" fillId="36" borderId="75" xfId="0" applyNumberFormat="1" applyFont="1" applyFill="1" applyBorder="1" applyAlignment="1" applyProtection="1">
      <alignment/>
      <protection/>
    </xf>
    <xf numFmtId="4" fontId="4" fillId="35" borderId="17" xfId="0" applyNumberFormat="1" applyFont="1" applyFill="1" applyBorder="1" applyAlignment="1" applyProtection="1">
      <alignment/>
      <protection hidden="1"/>
    </xf>
    <xf numFmtId="4" fontId="4" fillId="35" borderId="76" xfId="0" applyNumberFormat="1" applyFont="1" applyFill="1" applyBorder="1" applyAlignment="1" applyProtection="1">
      <alignment/>
      <protection hidden="1"/>
    </xf>
    <xf numFmtId="4" fontId="4" fillId="0" borderId="46" xfId="0" applyNumberFormat="1" applyFont="1" applyFill="1" applyBorder="1" applyAlignment="1" applyProtection="1">
      <alignment vertical="center"/>
      <protection hidden="1"/>
    </xf>
    <xf numFmtId="49" fontId="2" fillId="0" borderId="46" xfId="0" applyNumberFormat="1" applyFont="1" applyFill="1" applyBorder="1" applyAlignment="1" applyProtection="1">
      <alignment/>
      <protection hidden="1"/>
    </xf>
    <xf numFmtId="4" fontId="4" fillId="35" borderId="43" xfId="0" applyNumberFormat="1" applyFont="1" applyFill="1" applyBorder="1" applyAlignment="1" applyProtection="1">
      <alignment/>
      <protection hidden="1"/>
    </xf>
    <xf numFmtId="0" fontId="2" fillId="33" borderId="12" xfId="0" applyNumberFormat="1" applyFont="1" applyFill="1" applyBorder="1" applyAlignment="1" applyProtection="1">
      <alignment horizontal="center" vertical="center"/>
      <protection/>
    </xf>
    <xf numFmtId="4" fontId="2" fillId="33" borderId="60" xfId="0" applyNumberFormat="1" applyFont="1" applyFill="1" applyBorder="1" applyAlignment="1" applyProtection="1">
      <alignment vertical="center"/>
      <protection/>
    </xf>
    <xf numFmtId="4" fontId="2" fillId="33" borderId="68" xfId="0" applyNumberFormat="1" applyFont="1" applyFill="1" applyBorder="1" applyAlignment="1" applyProtection="1">
      <alignment vertical="center"/>
      <protection/>
    </xf>
    <xf numFmtId="4" fontId="2" fillId="33" borderId="74" xfId="0" applyNumberFormat="1" applyFont="1" applyFill="1" applyBorder="1" applyAlignment="1" applyProtection="1">
      <alignment/>
      <protection hidden="1"/>
    </xf>
    <xf numFmtId="4" fontId="2" fillId="33" borderId="75" xfId="0" applyNumberFormat="1" applyFont="1" applyFill="1" applyBorder="1" applyAlignment="1" applyProtection="1">
      <alignment/>
      <protection/>
    </xf>
    <xf numFmtId="0" fontId="2" fillId="37" borderId="0" xfId="0" applyFont="1" applyFill="1" applyAlignment="1">
      <alignment/>
    </xf>
    <xf numFmtId="0" fontId="2" fillId="0" borderId="0" xfId="0" applyFont="1" applyAlignment="1">
      <alignment/>
    </xf>
    <xf numFmtId="0" fontId="70" fillId="38" borderId="77" xfId="0" applyFont="1" applyFill="1" applyBorder="1" applyAlignment="1">
      <alignment horizontal="center"/>
    </xf>
    <xf numFmtId="0" fontId="70" fillId="38" borderId="78" xfId="0" applyFont="1" applyFill="1" applyBorder="1" applyAlignment="1">
      <alignment horizontal="center"/>
    </xf>
    <xf numFmtId="0" fontId="2" fillId="37" borderId="77" xfId="0" applyFont="1" applyFill="1" applyBorder="1" applyAlignment="1">
      <alignment/>
    </xf>
    <xf numFmtId="4" fontId="2" fillId="36" borderId="78" xfId="0" applyNumberFormat="1" applyFont="1" applyFill="1" applyBorder="1" applyAlignment="1">
      <alignment/>
    </xf>
    <xf numFmtId="0" fontId="2" fillId="37" borderId="79" xfId="0" applyFont="1" applyFill="1" applyBorder="1" applyAlignment="1">
      <alignment/>
    </xf>
    <xf numFmtId="4" fontId="2" fillId="36" borderId="80" xfId="0" applyNumberFormat="1" applyFont="1" applyFill="1" applyBorder="1" applyAlignment="1">
      <alignment/>
    </xf>
    <xf numFmtId="4" fontId="2" fillId="0" borderId="11" xfId="0" applyNumberFormat="1" applyFont="1" applyFill="1" applyBorder="1" applyAlignment="1" applyProtection="1">
      <alignment vertical="center"/>
      <protection/>
    </xf>
    <xf numFmtId="0" fontId="14" fillId="0" borderId="0" xfId="51" applyFont="1" applyAlignment="1" applyProtection="1">
      <alignment/>
      <protection hidden="1"/>
    </xf>
    <xf numFmtId="0" fontId="14" fillId="0" borderId="0" xfId="51" applyFont="1" applyAlignment="1" applyProtection="1">
      <alignment horizontal="center" vertical="center" wrapText="1"/>
      <protection hidden="1"/>
    </xf>
    <xf numFmtId="0" fontId="14" fillId="0" borderId="0" xfId="51" applyFont="1" applyAlignment="1">
      <alignment horizontal="center" vertical="center" wrapText="1"/>
      <protection/>
    </xf>
    <xf numFmtId="0" fontId="14" fillId="0" borderId="0" xfId="51" applyFont="1" applyAlignment="1">
      <alignment vertical="center" wrapText="1"/>
      <protection/>
    </xf>
    <xf numFmtId="0" fontId="14" fillId="0" borderId="0" xfId="51" applyFont="1">
      <alignment/>
      <protection/>
    </xf>
    <xf numFmtId="0" fontId="71" fillId="0" borderId="0" xfId="51" applyFont="1" applyAlignment="1" applyProtection="1">
      <alignment horizontal="left" vertical="center"/>
      <protection hidden="1"/>
    </xf>
    <xf numFmtId="0" fontId="14" fillId="0" borderId="0" xfId="51" applyFont="1" applyAlignment="1" applyProtection="1">
      <alignment horizontal="left" vertical="top" wrapText="1"/>
      <protection hidden="1"/>
    </xf>
    <xf numFmtId="0" fontId="14" fillId="0" borderId="0" xfId="51" applyFont="1" applyAlignment="1">
      <alignment horizontal="center" vertical="top" wrapText="1"/>
      <protection/>
    </xf>
    <xf numFmtId="0" fontId="14" fillId="0" borderId="0" xfId="51" applyFont="1" applyAlignment="1">
      <alignment vertical="top" wrapText="1"/>
      <protection/>
    </xf>
    <xf numFmtId="0" fontId="14" fillId="0" borderId="0" xfId="51" applyFont="1" applyAlignment="1">
      <alignment vertical="top"/>
      <protection/>
    </xf>
    <xf numFmtId="0" fontId="20" fillId="0" borderId="0" xfId="51" applyFont="1" applyProtection="1">
      <alignment/>
      <protection hidden="1"/>
    </xf>
    <xf numFmtId="0" fontId="15" fillId="0" borderId="0" xfId="51" applyFont="1" applyAlignment="1" applyProtection="1">
      <alignment/>
      <protection hidden="1"/>
    </xf>
    <xf numFmtId="0" fontId="14" fillId="0" borderId="0" xfId="51" applyFont="1" applyAlignment="1" applyProtection="1">
      <alignment vertical="top"/>
      <protection hidden="1"/>
    </xf>
    <xf numFmtId="0" fontId="15" fillId="0" borderId="0" xfId="51" applyFont="1" applyAlignment="1" applyProtection="1">
      <alignment horizontal="center" vertical="center" wrapText="1"/>
      <protection hidden="1"/>
    </xf>
    <xf numFmtId="0" fontId="15" fillId="0" borderId="0" xfId="51" applyFont="1" applyAlignment="1">
      <alignment horizontal="center" vertical="center" wrapText="1"/>
      <protection/>
    </xf>
    <xf numFmtId="0" fontId="15" fillId="0" borderId="0" xfId="51" applyFont="1" applyAlignment="1">
      <alignment vertical="center" wrapText="1"/>
      <protection/>
    </xf>
    <xf numFmtId="0" fontId="15" fillId="0" borderId="0" xfId="51" applyFont="1">
      <alignment/>
      <protection/>
    </xf>
    <xf numFmtId="0" fontId="14" fillId="0" borderId="0" xfId="51" applyFont="1" applyAlignment="1" applyProtection="1">
      <alignment horizontal="right" vertical="top"/>
      <protection hidden="1"/>
    </xf>
    <xf numFmtId="0" fontId="14" fillId="0" borderId="0" xfId="51" applyFont="1" applyAlignment="1" applyProtection="1">
      <alignment vertical="top" wrapText="1"/>
      <protection hidden="1"/>
    </xf>
    <xf numFmtId="0" fontId="18" fillId="0" borderId="0" xfId="51" applyFont="1" applyAlignment="1" applyProtection="1">
      <alignment vertical="top"/>
      <protection hidden="1"/>
    </xf>
    <xf numFmtId="0" fontId="17" fillId="0" borderId="0" xfId="51" applyFont="1" applyAlignment="1" applyProtection="1">
      <alignment horizontal="justify" vertical="top"/>
      <protection hidden="1"/>
    </xf>
    <xf numFmtId="0" fontId="18" fillId="0" borderId="0" xfId="51" applyFont="1" applyAlignment="1">
      <alignment vertical="top"/>
      <protection/>
    </xf>
    <xf numFmtId="0" fontId="14" fillId="0" borderId="0" xfId="51" applyFont="1" applyAlignment="1">
      <alignment/>
      <protection/>
    </xf>
    <xf numFmtId="4" fontId="2" fillId="0" borderId="74" xfId="0" applyNumberFormat="1" applyFont="1" applyFill="1" applyBorder="1" applyAlignment="1" applyProtection="1">
      <alignment/>
      <protection hidden="1"/>
    </xf>
    <xf numFmtId="4" fontId="2" fillId="0" borderId="75" xfId="0" applyNumberFormat="1" applyFont="1" applyFill="1" applyBorder="1" applyAlignment="1" applyProtection="1">
      <alignment/>
      <protection/>
    </xf>
    <xf numFmtId="49" fontId="2" fillId="0" borderId="15" xfId="0" applyNumberFormat="1" applyFont="1" applyBorder="1" applyAlignment="1" applyProtection="1">
      <alignment vertical="center"/>
      <protection hidden="1"/>
    </xf>
    <xf numFmtId="49" fontId="2" fillId="0" borderId="36" xfId="0" applyNumberFormat="1" applyFont="1" applyBorder="1" applyAlignment="1" applyProtection="1">
      <alignment vertical="center"/>
      <protection hidden="1"/>
    </xf>
    <xf numFmtId="49" fontId="4" fillId="0" borderId="42" xfId="0" applyNumberFormat="1" applyFont="1" applyFill="1" applyBorder="1" applyAlignment="1" applyProtection="1" quotePrefix="1">
      <alignment vertical="center"/>
      <protection hidden="1"/>
    </xf>
    <xf numFmtId="4" fontId="4" fillId="0" borderId="43" xfId="0" applyNumberFormat="1" applyFont="1" applyFill="1" applyBorder="1" applyAlignment="1" applyProtection="1">
      <alignment/>
      <protection hidden="1"/>
    </xf>
    <xf numFmtId="4" fontId="4" fillId="0" borderId="69" xfId="0" applyNumberFormat="1" applyFont="1" applyFill="1" applyBorder="1" applyAlignment="1" applyProtection="1">
      <alignment/>
      <protection hidden="1"/>
    </xf>
    <xf numFmtId="10" fontId="2" fillId="0" borderId="0" xfId="49" applyNumberFormat="1" applyFont="1" applyFill="1" applyBorder="1" applyAlignment="1" applyProtection="1">
      <alignment horizontal="right" vertical="center"/>
      <protection hidden="1"/>
    </xf>
    <xf numFmtId="170" fontId="2" fillId="0" borderId="0" xfId="0" applyNumberFormat="1" applyFont="1" applyFill="1" applyBorder="1" applyAlignment="1" applyProtection="1">
      <alignment horizontal="left" vertical="center"/>
      <protection hidden="1"/>
    </xf>
    <xf numFmtId="4" fontId="2" fillId="36" borderId="31" xfId="0" applyNumberFormat="1" applyFont="1" applyFill="1" applyBorder="1" applyAlignment="1" applyProtection="1">
      <alignment horizontal="right" vertical="center"/>
      <protection/>
    </xf>
    <xf numFmtId="4" fontId="2" fillId="36" borderId="32" xfId="0" applyNumberFormat="1" applyFont="1" applyFill="1" applyBorder="1" applyAlignment="1" applyProtection="1">
      <alignment horizontal="right" vertical="center"/>
      <protection/>
    </xf>
    <xf numFmtId="4" fontId="2" fillId="36" borderId="33" xfId="0" applyNumberFormat="1" applyFont="1" applyFill="1" applyBorder="1" applyAlignment="1" applyProtection="1">
      <alignment horizontal="right" vertical="center"/>
      <protection/>
    </xf>
    <xf numFmtId="4" fontId="2" fillId="10" borderId="55" xfId="0" applyNumberFormat="1" applyFont="1" applyFill="1" applyBorder="1" applyAlignment="1" applyProtection="1">
      <alignment horizontal="right" vertical="center"/>
      <protection hidden="1"/>
    </xf>
    <xf numFmtId="4" fontId="2" fillId="33" borderId="31" xfId="0" applyNumberFormat="1" applyFont="1" applyFill="1" applyBorder="1" applyAlignment="1" applyProtection="1">
      <alignment horizontal="right" vertical="center"/>
      <protection/>
    </xf>
    <xf numFmtId="4" fontId="2" fillId="33" borderId="32" xfId="0" applyNumberFormat="1" applyFont="1" applyFill="1" applyBorder="1" applyAlignment="1" applyProtection="1">
      <alignment horizontal="right" vertical="center"/>
      <protection/>
    </xf>
    <xf numFmtId="4" fontId="2" fillId="33" borderId="33" xfId="0" applyNumberFormat="1" applyFont="1" applyFill="1" applyBorder="1" applyAlignment="1" applyProtection="1">
      <alignment horizontal="right" vertical="center"/>
      <protection/>
    </xf>
    <xf numFmtId="0" fontId="2" fillId="36" borderId="18" xfId="0" applyNumberFormat="1" applyFont="1" applyFill="1" applyBorder="1" applyAlignment="1" applyProtection="1">
      <alignment horizontal="center" vertical="center"/>
      <protection/>
    </xf>
    <xf numFmtId="0" fontId="2" fillId="33" borderId="18" xfId="0" applyNumberFormat="1" applyFont="1" applyFill="1" applyBorder="1" applyAlignment="1" applyProtection="1">
      <alignment horizontal="center" vertical="center"/>
      <protection/>
    </xf>
    <xf numFmtId="0" fontId="2" fillId="36" borderId="81" xfId="0" applyFont="1" applyFill="1" applyBorder="1" applyAlignment="1">
      <alignment/>
    </xf>
    <xf numFmtId="0" fontId="2" fillId="36" borderId="82" xfId="0" applyFont="1" applyFill="1" applyBorder="1" applyAlignment="1">
      <alignment/>
    </xf>
    <xf numFmtId="0" fontId="2" fillId="36" borderId="83" xfId="0" applyFont="1" applyFill="1" applyBorder="1" applyAlignment="1">
      <alignment/>
    </xf>
    <xf numFmtId="49" fontId="7" fillId="0" borderId="0" xfId="0" applyNumberFormat="1" applyFont="1" applyAlignment="1" applyProtection="1">
      <alignment horizontal="center" vertical="center"/>
      <protection hidden="1"/>
    </xf>
    <xf numFmtId="0" fontId="70" fillId="38" borderId="0" xfId="0" applyFont="1" applyFill="1" applyBorder="1" applyAlignment="1">
      <alignment horizontal="center"/>
    </xf>
    <xf numFmtId="10" fontId="2" fillId="36" borderId="0" xfId="0" applyNumberFormat="1" applyFont="1" applyFill="1" applyBorder="1" applyAlignment="1">
      <alignment/>
    </xf>
    <xf numFmtId="10" fontId="2" fillId="36" borderId="78" xfId="0" applyNumberFormat="1" applyFont="1" applyFill="1" applyBorder="1" applyAlignment="1">
      <alignment/>
    </xf>
    <xf numFmtId="10" fontId="2" fillId="36" borderId="84" xfId="0" applyNumberFormat="1" applyFont="1" applyFill="1" applyBorder="1" applyAlignment="1">
      <alignment/>
    </xf>
    <xf numFmtId="10" fontId="2" fillId="36" borderId="80" xfId="0" applyNumberFormat="1" applyFont="1" applyFill="1" applyBorder="1" applyAlignment="1">
      <alignment/>
    </xf>
    <xf numFmtId="4" fontId="2" fillId="0" borderId="19" xfId="0" applyNumberFormat="1" applyFont="1" applyFill="1" applyBorder="1" applyAlignment="1" applyProtection="1">
      <alignment vertical="center"/>
      <protection hidden="1"/>
    </xf>
    <xf numFmtId="4" fontId="2" fillId="0" borderId="20" xfId="0" applyNumberFormat="1" applyFont="1" applyFill="1" applyBorder="1" applyAlignment="1" applyProtection="1">
      <alignment vertical="center"/>
      <protection hidden="1"/>
    </xf>
    <xf numFmtId="4" fontId="2" fillId="0" borderId="11" xfId="0" applyNumberFormat="1" applyFont="1" applyFill="1" applyBorder="1" applyAlignment="1" applyProtection="1">
      <alignment vertical="center"/>
      <protection hidden="1"/>
    </xf>
    <xf numFmtId="4" fontId="2" fillId="0" borderId="34" xfId="0" applyNumberFormat="1" applyFont="1" applyFill="1" applyBorder="1" applyAlignment="1" applyProtection="1">
      <alignment vertical="center"/>
      <protection hidden="1"/>
    </xf>
    <xf numFmtId="4" fontId="2" fillId="0" borderId="35" xfId="0" applyNumberFormat="1" applyFont="1" applyFill="1" applyBorder="1" applyAlignment="1" applyProtection="1">
      <alignment vertical="center"/>
      <protection hidden="1"/>
    </xf>
    <xf numFmtId="4" fontId="2" fillId="0" borderId="12" xfId="0" applyNumberFormat="1" applyFont="1" applyFill="1" applyBorder="1" applyAlignment="1" applyProtection="1">
      <alignment vertical="center"/>
      <protection hidden="1"/>
    </xf>
    <xf numFmtId="0" fontId="14" fillId="0" borderId="0" xfId="0" applyFont="1" applyAlignment="1" quotePrefix="1">
      <alignment horizontal="left" vertical="center" wrapText="1" indent="2"/>
    </xf>
    <xf numFmtId="4" fontId="22" fillId="36" borderId="19" xfId="0" applyNumberFormat="1" applyFont="1" applyFill="1" applyBorder="1" applyAlignment="1" applyProtection="1">
      <alignment vertical="center"/>
      <protection hidden="1"/>
    </xf>
    <xf numFmtId="4" fontId="22" fillId="36" borderId="20" xfId="0" applyNumberFormat="1" applyFont="1" applyFill="1" applyBorder="1" applyAlignment="1" applyProtection="1">
      <alignment vertical="center"/>
      <protection hidden="1"/>
    </xf>
    <xf numFmtId="4" fontId="22" fillId="36" borderId="11" xfId="0" applyNumberFormat="1" applyFont="1" applyFill="1" applyBorder="1" applyAlignment="1" applyProtection="1">
      <alignment vertical="center"/>
      <protection hidden="1"/>
    </xf>
    <xf numFmtId="4" fontId="22" fillId="10" borderId="50" xfId="0" applyNumberFormat="1" applyFont="1" applyFill="1" applyBorder="1" applyAlignment="1" applyProtection="1">
      <alignment vertical="center"/>
      <protection hidden="1"/>
    </xf>
    <xf numFmtId="49" fontId="72" fillId="0" borderId="0" xfId="0" applyNumberFormat="1" applyFont="1" applyAlignment="1">
      <alignment/>
    </xf>
    <xf numFmtId="4" fontId="22" fillId="36" borderId="24" xfId="0" applyNumberFormat="1" applyFont="1" applyFill="1" applyBorder="1" applyAlignment="1" applyProtection="1">
      <alignment vertical="center"/>
      <protection hidden="1"/>
    </xf>
    <xf numFmtId="4" fontId="22" fillId="36" borderId="25" xfId="0" applyNumberFormat="1" applyFont="1" applyFill="1" applyBorder="1" applyAlignment="1" applyProtection="1">
      <alignment vertical="center"/>
      <protection hidden="1"/>
    </xf>
    <xf numFmtId="4" fontId="22" fillId="36" borderId="14" xfId="0" applyNumberFormat="1" applyFont="1" applyFill="1" applyBorder="1" applyAlignment="1" applyProtection="1">
      <alignment vertical="center"/>
      <protection hidden="1"/>
    </xf>
    <xf numFmtId="4" fontId="22" fillId="10" borderId="52" xfId="0" applyNumberFormat="1" applyFont="1" applyFill="1" applyBorder="1" applyAlignment="1" applyProtection="1">
      <alignment vertical="center"/>
      <protection hidden="1"/>
    </xf>
    <xf numFmtId="4" fontId="22" fillId="36" borderId="21" xfId="0" applyNumberFormat="1" applyFont="1" applyFill="1" applyBorder="1" applyAlignment="1" applyProtection="1">
      <alignment horizontal="right" vertical="center"/>
      <protection hidden="1"/>
    </xf>
    <xf numFmtId="4" fontId="2" fillId="36" borderId="21" xfId="0" applyNumberFormat="1" applyFont="1" applyFill="1" applyBorder="1" applyAlignment="1" applyProtection="1">
      <alignment horizontal="right" vertical="center"/>
      <protection/>
    </xf>
    <xf numFmtId="4" fontId="2" fillId="36" borderId="22" xfId="0" applyNumberFormat="1" applyFont="1" applyFill="1" applyBorder="1" applyAlignment="1" applyProtection="1">
      <alignment horizontal="right" vertical="center"/>
      <protection/>
    </xf>
    <xf numFmtId="4" fontId="2" fillId="36" borderId="23" xfId="0" applyNumberFormat="1" applyFont="1" applyFill="1" applyBorder="1" applyAlignment="1" applyProtection="1">
      <alignment horizontal="right" vertical="center"/>
      <protection/>
    </xf>
    <xf numFmtId="4" fontId="22" fillId="36" borderId="25" xfId="0" applyNumberFormat="1" applyFont="1" applyFill="1" applyBorder="1" applyAlignment="1" applyProtection="1">
      <alignment horizontal="right" vertical="center"/>
      <protection hidden="1"/>
    </xf>
    <xf numFmtId="4" fontId="22" fillId="36" borderId="14" xfId="0" applyNumberFormat="1" applyFont="1" applyFill="1" applyBorder="1" applyAlignment="1" applyProtection="1">
      <alignment horizontal="right" vertical="center"/>
      <protection hidden="1"/>
    </xf>
    <xf numFmtId="4" fontId="22" fillId="10" borderId="53" xfId="0" applyNumberFormat="1" applyFont="1" applyFill="1" applyBorder="1" applyAlignment="1" applyProtection="1">
      <alignment vertical="center"/>
      <protection hidden="1"/>
    </xf>
    <xf numFmtId="4" fontId="22" fillId="36" borderId="19" xfId="0" applyNumberFormat="1" applyFont="1" applyFill="1" applyBorder="1" applyAlignment="1" applyProtection="1">
      <alignment horizontal="right" vertical="center"/>
      <protection hidden="1"/>
    </xf>
    <xf numFmtId="4" fontId="22" fillId="36" borderId="20" xfId="0" applyNumberFormat="1" applyFont="1" applyFill="1" applyBorder="1" applyAlignment="1" applyProtection="1">
      <alignment horizontal="right" vertical="center"/>
      <protection hidden="1"/>
    </xf>
    <xf numFmtId="4" fontId="22" fillId="36" borderId="11" xfId="0" applyNumberFormat="1" applyFont="1" applyFill="1" applyBorder="1" applyAlignment="1" applyProtection="1">
      <alignment horizontal="right" vertical="center"/>
      <protection hidden="1"/>
    </xf>
    <xf numFmtId="49" fontId="4" fillId="0" borderId="29" xfId="0" applyNumberFormat="1" applyFont="1" applyFill="1" applyBorder="1" applyAlignment="1" applyProtection="1">
      <alignment horizontal="center" wrapText="1"/>
      <protection hidden="1"/>
    </xf>
    <xf numFmtId="49" fontId="4" fillId="27" borderId="42" xfId="0" applyNumberFormat="1" applyFont="1" applyFill="1" applyBorder="1" applyAlignment="1" applyProtection="1">
      <alignment/>
      <protection hidden="1"/>
    </xf>
    <xf numFmtId="49" fontId="4" fillId="27" borderId="43" xfId="0" applyNumberFormat="1" applyFont="1" applyFill="1" applyBorder="1" applyAlignment="1" applyProtection="1">
      <alignment/>
      <protection hidden="1"/>
    </xf>
    <xf numFmtId="4" fontId="4" fillId="27" borderId="43" xfId="0" applyNumberFormat="1" applyFont="1" applyFill="1" applyBorder="1" applyAlignment="1" applyProtection="1">
      <alignment/>
      <protection hidden="1"/>
    </xf>
    <xf numFmtId="4" fontId="4" fillId="27" borderId="69" xfId="0" applyNumberFormat="1" applyFont="1" applyFill="1" applyBorder="1" applyAlignment="1" applyProtection="1">
      <alignment/>
      <protection hidden="1"/>
    </xf>
    <xf numFmtId="4" fontId="4" fillId="27" borderId="60" xfId="0" applyNumberFormat="1" applyFont="1" applyFill="1" applyBorder="1" applyAlignment="1" applyProtection="1">
      <alignment vertical="center"/>
      <protection hidden="1"/>
    </xf>
    <xf numFmtId="49" fontId="4" fillId="13" borderId="42" xfId="0" applyNumberFormat="1" applyFont="1" applyFill="1" applyBorder="1" applyAlignment="1" applyProtection="1">
      <alignment/>
      <protection hidden="1"/>
    </xf>
    <xf numFmtId="49" fontId="4" fillId="13" borderId="43" xfId="0" applyNumberFormat="1" applyFont="1" applyFill="1" applyBorder="1" applyAlignment="1" applyProtection="1">
      <alignment/>
      <protection hidden="1"/>
    </xf>
    <xf numFmtId="4" fontId="4" fillId="13" borderId="43" xfId="0" applyNumberFormat="1" applyFont="1" applyFill="1" applyBorder="1" applyAlignment="1" applyProtection="1">
      <alignment/>
      <protection hidden="1"/>
    </xf>
    <xf numFmtId="4" fontId="4" fillId="13" borderId="69" xfId="0" applyNumberFormat="1" applyFont="1" applyFill="1" applyBorder="1" applyAlignment="1" applyProtection="1">
      <alignment/>
      <protection hidden="1"/>
    </xf>
    <xf numFmtId="4" fontId="4" fillId="13" borderId="60" xfId="0" applyNumberFormat="1" applyFont="1" applyFill="1" applyBorder="1" applyAlignment="1" applyProtection="1">
      <alignment vertical="center"/>
      <protection hidden="1"/>
    </xf>
    <xf numFmtId="10" fontId="2" fillId="36" borderId="0" xfId="0" applyNumberFormat="1" applyFont="1" applyFill="1" applyBorder="1" applyAlignment="1" applyProtection="1">
      <alignment/>
      <protection/>
    </xf>
    <xf numFmtId="4" fontId="22" fillId="33" borderId="21" xfId="0" applyNumberFormat="1" applyFont="1" applyFill="1" applyBorder="1" applyAlignment="1" applyProtection="1">
      <alignment horizontal="right" vertical="center"/>
      <protection/>
    </xf>
    <xf numFmtId="4" fontId="22" fillId="33" borderId="22" xfId="0" applyNumberFormat="1" applyFont="1" applyFill="1" applyBorder="1" applyAlignment="1" applyProtection="1">
      <alignment horizontal="right" vertical="center"/>
      <protection/>
    </xf>
    <xf numFmtId="4" fontId="22" fillId="33" borderId="23" xfId="0" applyNumberFormat="1" applyFont="1" applyFill="1" applyBorder="1" applyAlignment="1" applyProtection="1">
      <alignment horizontal="right" vertical="center"/>
      <protection/>
    </xf>
    <xf numFmtId="4" fontId="22" fillId="10" borderId="51" xfId="0" applyNumberFormat="1" applyFont="1" applyFill="1" applyBorder="1" applyAlignment="1" applyProtection="1">
      <alignment vertical="center"/>
      <protection hidden="1"/>
    </xf>
    <xf numFmtId="4" fontId="22" fillId="33" borderId="19" xfId="0" applyNumberFormat="1" applyFont="1" applyFill="1" applyBorder="1" applyAlignment="1" applyProtection="1">
      <alignment vertical="center"/>
      <protection hidden="1"/>
    </xf>
    <xf numFmtId="4" fontId="22" fillId="33" borderId="20" xfId="0" applyNumberFormat="1" applyFont="1" applyFill="1" applyBorder="1" applyAlignment="1" applyProtection="1">
      <alignment vertical="center"/>
      <protection hidden="1"/>
    </xf>
    <xf numFmtId="4" fontId="22" fillId="33" borderId="11" xfId="0" applyNumberFormat="1" applyFont="1" applyFill="1" applyBorder="1" applyAlignment="1" applyProtection="1">
      <alignment vertical="center"/>
      <protection hidden="1"/>
    </xf>
    <xf numFmtId="4" fontId="22" fillId="33" borderId="24" xfId="0" applyNumberFormat="1" applyFont="1" applyFill="1" applyBorder="1" applyAlignment="1" applyProtection="1">
      <alignment vertical="center"/>
      <protection hidden="1"/>
    </xf>
    <xf numFmtId="4" fontId="22" fillId="33" borderId="25" xfId="0" applyNumberFormat="1" applyFont="1" applyFill="1" applyBorder="1" applyAlignment="1" applyProtection="1">
      <alignment vertical="center"/>
      <protection hidden="1"/>
    </xf>
    <xf numFmtId="4" fontId="22" fillId="33" borderId="14" xfId="0" applyNumberFormat="1" applyFont="1" applyFill="1" applyBorder="1" applyAlignment="1" applyProtection="1">
      <alignment vertical="center"/>
      <protection hidden="1"/>
    </xf>
    <xf numFmtId="4" fontId="22" fillId="33" borderId="24" xfId="0" applyNumberFormat="1" applyFont="1" applyFill="1" applyBorder="1" applyAlignment="1" applyProtection="1">
      <alignment horizontal="right" vertical="center"/>
      <protection hidden="1"/>
    </xf>
    <xf numFmtId="4" fontId="22" fillId="33" borderId="25" xfId="0" applyNumberFormat="1" applyFont="1" applyFill="1" applyBorder="1" applyAlignment="1" applyProtection="1">
      <alignment horizontal="right" vertical="center"/>
      <protection hidden="1"/>
    </xf>
    <xf numFmtId="4" fontId="22" fillId="33" borderId="14" xfId="0" applyNumberFormat="1" applyFont="1" applyFill="1" applyBorder="1" applyAlignment="1" applyProtection="1">
      <alignment horizontal="right" vertical="center"/>
      <protection hidden="1"/>
    </xf>
    <xf numFmtId="4" fontId="22" fillId="33" borderId="19" xfId="0" applyNumberFormat="1" applyFont="1" applyFill="1" applyBorder="1" applyAlignment="1" applyProtection="1">
      <alignment horizontal="right" vertical="center"/>
      <protection hidden="1"/>
    </xf>
    <xf numFmtId="4" fontId="22" fillId="33" borderId="20" xfId="0" applyNumberFormat="1" applyFont="1" applyFill="1" applyBorder="1" applyAlignment="1" applyProtection="1">
      <alignment horizontal="right" vertical="center"/>
      <protection hidden="1"/>
    </xf>
    <xf numFmtId="4" fontId="22" fillId="33" borderId="11" xfId="0" applyNumberFormat="1" applyFont="1" applyFill="1" applyBorder="1" applyAlignment="1" applyProtection="1">
      <alignment horizontal="right" vertical="center"/>
      <protection hidden="1"/>
    </xf>
    <xf numFmtId="4" fontId="4" fillId="35" borderId="43" xfId="0" applyNumberFormat="1" applyFont="1" applyFill="1" applyBorder="1" applyAlignment="1" applyProtection="1">
      <alignment/>
      <protection hidden="1"/>
    </xf>
    <xf numFmtId="4" fontId="2" fillId="36" borderId="78" xfId="51" applyNumberFormat="1" applyFont="1" applyFill="1" applyBorder="1">
      <alignment/>
      <protection/>
    </xf>
    <xf numFmtId="0" fontId="14" fillId="0" borderId="0" xfId="51" applyFont="1" applyAlignment="1" applyProtection="1">
      <alignment horizontal="left" vertical="top" wrapText="1"/>
      <protection/>
    </xf>
    <xf numFmtId="0" fontId="14" fillId="0" borderId="0" xfId="51" applyFont="1" applyAlignment="1" applyProtection="1">
      <alignment horizontal="left" vertical="top"/>
      <protection hidden="1"/>
    </xf>
    <xf numFmtId="0" fontId="14" fillId="0" borderId="0" xfId="51" applyFont="1" applyAlignment="1">
      <alignment horizontal="left"/>
      <protection/>
    </xf>
    <xf numFmtId="0" fontId="14" fillId="0" borderId="0" xfId="51" applyFont="1" applyAlignment="1" applyProtection="1">
      <alignment horizontal="left" vertical="top" wrapText="1"/>
      <protection hidden="1"/>
    </xf>
    <xf numFmtId="0" fontId="73" fillId="0" borderId="0" xfId="51" applyFont="1" applyAlignment="1" applyProtection="1">
      <alignment horizontal="left" vertical="top"/>
      <protection hidden="1"/>
    </xf>
    <xf numFmtId="4" fontId="22" fillId="0" borderId="85" xfId="0" applyNumberFormat="1" applyFont="1" applyFill="1" applyBorder="1" applyAlignment="1" applyProtection="1">
      <alignment horizontal="center" vertical="center"/>
      <protection hidden="1"/>
    </xf>
    <xf numFmtId="4" fontId="22" fillId="0" borderId="37" xfId="0" applyNumberFormat="1" applyFont="1" applyFill="1" applyBorder="1" applyAlignment="1" applyProtection="1">
      <alignment horizontal="center" vertical="center"/>
      <protection hidden="1"/>
    </xf>
    <xf numFmtId="4" fontId="22" fillId="0" borderId="86" xfId="0" applyNumberFormat="1" applyFont="1" applyFill="1" applyBorder="1" applyAlignment="1" applyProtection="1">
      <alignment horizontal="center" vertical="center"/>
      <protection hidden="1"/>
    </xf>
    <xf numFmtId="49" fontId="2" fillId="0" borderId="72" xfId="0" applyNumberFormat="1" applyFont="1" applyBorder="1" applyAlignment="1" applyProtection="1">
      <alignment horizontal="center" vertical="center" wrapText="1"/>
      <protection hidden="1"/>
    </xf>
    <xf numFmtId="49" fontId="2" fillId="0" borderId="45" xfId="0" applyNumberFormat="1" applyFont="1" applyBorder="1" applyAlignment="1" applyProtection="1">
      <alignment horizontal="center" vertical="center" wrapText="1"/>
      <protection hidden="1"/>
    </xf>
    <xf numFmtId="49" fontId="2" fillId="0" borderId="47" xfId="0" applyNumberFormat="1" applyFont="1" applyBorder="1" applyAlignment="1" applyProtection="1">
      <alignment horizontal="center" vertical="center" wrapText="1"/>
      <protection hidden="1"/>
    </xf>
    <xf numFmtId="49" fontId="2" fillId="0" borderId="36" xfId="0" applyNumberFormat="1" applyFont="1" applyFill="1" applyBorder="1" applyAlignment="1" applyProtection="1">
      <alignment horizontal="left" vertical="center" wrapText="1"/>
      <protection hidden="1"/>
    </xf>
    <xf numFmtId="49" fontId="2" fillId="0" borderId="45" xfId="0" applyNumberFormat="1" applyFont="1" applyFill="1" applyBorder="1" applyAlignment="1" applyProtection="1">
      <alignment horizontal="left" vertical="center"/>
      <protection hidden="1"/>
    </xf>
    <xf numFmtId="49" fontId="2" fillId="0" borderId="74" xfId="0" applyNumberFormat="1" applyFont="1" applyFill="1" applyBorder="1" applyAlignment="1" applyProtection="1">
      <alignment horizontal="left" vertical="center"/>
      <protection hidden="1"/>
    </xf>
    <xf numFmtId="4" fontId="22" fillId="0" borderId="87" xfId="0" applyNumberFormat="1" applyFont="1" applyFill="1" applyBorder="1" applyAlignment="1" applyProtection="1">
      <alignment horizontal="center" vertical="center"/>
      <protection hidden="1"/>
    </xf>
    <xf numFmtId="4" fontId="22" fillId="0" borderId="10" xfId="0" applyNumberFormat="1" applyFont="1" applyFill="1" applyBorder="1" applyAlignment="1" applyProtection="1">
      <alignment horizontal="center" vertical="center"/>
      <protection hidden="1"/>
    </xf>
    <xf numFmtId="4" fontId="22" fillId="0" borderId="75" xfId="0" applyNumberFormat="1" applyFont="1" applyFill="1" applyBorder="1" applyAlignment="1" applyProtection="1">
      <alignment horizontal="center" vertical="center"/>
      <protection hidden="1"/>
    </xf>
    <xf numFmtId="10" fontId="2" fillId="36" borderId="10" xfId="49" applyNumberFormat="1" applyFont="1" applyFill="1" applyBorder="1" applyAlignment="1" applyProtection="1">
      <alignment horizontal="right" vertical="center"/>
      <protection/>
    </xf>
    <xf numFmtId="4" fontId="22" fillId="0" borderId="88" xfId="0" applyNumberFormat="1" applyFont="1" applyFill="1" applyBorder="1" applyAlignment="1" applyProtection="1">
      <alignment horizontal="center" vertical="center"/>
      <protection hidden="1"/>
    </xf>
    <xf numFmtId="4" fontId="22" fillId="0" borderId="38" xfId="0" applyNumberFormat="1" applyFont="1" applyFill="1" applyBorder="1" applyAlignment="1" applyProtection="1">
      <alignment horizontal="center" vertical="center"/>
      <protection hidden="1"/>
    </xf>
    <xf numFmtId="4" fontId="22" fillId="0" borderId="89" xfId="0" applyNumberFormat="1" applyFont="1" applyFill="1" applyBorder="1" applyAlignment="1" applyProtection="1">
      <alignment horizontal="center" vertical="center"/>
      <protection hidden="1"/>
    </xf>
    <xf numFmtId="49" fontId="2" fillId="0" borderId="36" xfId="0" applyNumberFormat="1" applyFont="1" applyFill="1" applyBorder="1" applyAlignment="1" applyProtection="1">
      <alignment horizontal="left" vertical="center"/>
      <protection hidden="1"/>
    </xf>
    <xf numFmtId="49" fontId="2" fillId="0" borderId="72" xfId="0" applyNumberFormat="1" applyFont="1" applyFill="1" applyBorder="1" applyAlignment="1" applyProtection="1">
      <alignment horizontal="left" vertical="center"/>
      <protection hidden="1"/>
    </xf>
    <xf numFmtId="10" fontId="2" fillId="36" borderId="48" xfId="49" applyNumberFormat="1" applyFont="1" applyFill="1" applyBorder="1" applyAlignment="1" applyProtection="1">
      <alignment horizontal="right" vertical="center"/>
      <protection/>
    </xf>
    <xf numFmtId="49" fontId="6" fillId="0" borderId="0" xfId="0" applyNumberFormat="1" applyFont="1" applyAlignment="1" applyProtection="1">
      <alignment horizontal="center"/>
      <protection hidden="1"/>
    </xf>
    <xf numFmtId="49" fontId="5" fillId="0" borderId="0" xfId="0" applyNumberFormat="1" applyFont="1" applyAlignment="1" applyProtection="1">
      <alignment horizontal="center" vertical="center"/>
      <protection hidden="1"/>
    </xf>
    <xf numFmtId="49" fontId="74" fillId="0" borderId="0" xfId="0" applyNumberFormat="1" applyFont="1" applyAlignment="1" applyProtection="1">
      <alignment horizontal="center" vertical="top"/>
      <protection hidden="1"/>
    </xf>
    <xf numFmtId="49" fontId="7" fillId="0" borderId="0" xfId="0" applyNumberFormat="1" applyFont="1" applyAlignment="1" applyProtection="1">
      <alignment horizontal="center" vertical="center"/>
      <protection hidden="1"/>
    </xf>
    <xf numFmtId="49" fontId="3" fillId="36" borderId="20" xfId="0" applyNumberFormat="1" applyFont="1" applyFill="1" applyBorder="1" applyAlignment="1" applyProtection="1">
      <alignment horizontal="center" vertical="center"/>
      <protection/>
    </xf>
    <xf numFmtId="49" fontId="3" fillId="36" borderId="11" xfId="0" applyNumberFormat="1" applyFont="1" applyFill="1" applyBorder="1" applyAlignment="1" applyProtection="1">
      <alignment horizontal="center" vertical="center"/>
      <protection/>
    </xf>
    <xf numFmtId="49" fontId="3" fillId="0" borderId="42" xfId="0" applyNumberFormat="1" applyFont="1" applyBorder="1" applyAlignment="1" applyProtection="1">
      <alignment horizontal="left" vertical="center"/>
      <protection hidden="1"/>
    </xf>
    <xf numFmtId="49" fontId="3" fillId="0" borderId="90" xfId="0" applyNumberFormat="1" applyFont="1" applyBorder="1" applyAlignment="1" applyProtection="1">
      <alignment horizontal="left" vertical="center"/>
      <protection hidden="1"/>
    </xf>
    <xf numFmtId="49" fontId="3" fillId="36" borderId="91" xfId="0" applyNumberFormat="1" applyFont="1" applyFill="1" applyBorder="1" applyAlignment="1" applyProtection="1">
      <alignment horizontal="center" vertical="center"/>
      <protection/>
    </xf>
    <xf numFmtId="49" fontId="3" fillId="36" borderId="43" xfId="0" applyNumberFormat="1" applyFont="1" applyFill="1" applyBorder="1" applyAlignment="1" applyProtection="1">
      <alignment horizontal="center" vertical="center"/>
      <protection/>
    </xf>
    <xf numFmtId="49" fontId="3" fillId="36" borderId="69" xfId="0" applyNumberFormat="1" applyFont="1" applyFill="1" applyBorder="1" applyAlignment="1" applyProtection="1">
      <alignment horizontal="center" vertical="center"/>
      <protection/>
    </xf>
    <xf numFmtId="49" fontId="21" fillId="0" borderId="0" xfId="0" applyNumberFormat="1" applyFont="1" applyAlignment="1" applyProtection="1">
      <alignment horizontal="center" vertical="center"/>
      <protection hidden="1"/>
    </xf>
    <xf numFmtId="49" fontId="3" fillId="36" borderId="35" xfId="0" applyNumberFormat="1" applyFont="1" applyFill="1" applyBorder="1" applyAlignment="1" applyProtection="1">
      <alignment horizontal="center" vertical="center"/>
      <protection/>
    </xf>
    <xf numFmtId="0" fontId="3" fillId="36" borderId="35" xfId="0" applyNumberFormat="1" applyFont="1" applyFill="1" applyBorder="1" applyAlignment="1" applyProtection="1">
      <alignment horizontal="center" vertical="center"/>
      <protection/>
    </xf>
    <xf numFmtId="0" fontId="3" fillId="36" borderId="12" xfId="0" applyNumberFormat="1" applyFont="1" applyFill="1" applyBorder="1" applyAlignment="1" applyProtection="1">
      <alignment horizontal="center" vertical="center"/>
      <protection/>
    </xf>
    <xf numFmtId="0" fontId="3" fillId="0" borderId="15" xfId="0" applyNumberFormat="1" applyFont="1" applyBorder="1" applyAlignment="1" applyProtection="1">
      <alignment horizontal="left" vertical="center"/>
      <protection hidden="1"/>
    </xf>
    <xf numFmtId="0" fontId="3" fillId="0" borderId="37" xfId="0" applyNumberFormat="1" applyFont="1" applyBorder="1" applyAlignment="1" applyProtection="1">
      <alignment horizontal="left" vertical="center"/>
      <protection hidden="1"/>
    </xf>
    <xf numFmtId="0" fontId="3" fillId="0" borderId="92" xfId="0" applyNumberFormat="1" applyFont="1" applyBorder="1" applyAlignment="1" applyProtection="1">
      <alignment horizontal="left" vertical="center"/>
      <protection hidden="1"/>
    </xf>
    <xf numFmtId="0" fontId="3" fillId="0" borderId="17" xfId="0" applyNumberFormat="1" applyFont="1" applyBorder="1" applyAlignment="1" applyProtection="1">
      <alignment horizontal="left" vertical="center"/>
      <protection hidden="1"/>
    </xf>
    <xf numFmtId="0" fontId="3" fillId="0" borderId="40" xfId="0" applyNumberFormat="1" applyFont="1" applyBorder="1" applyAlignment="1" applyProtection="1">
      <alignment horizontal="left" vertical="center"/>
      <protection hidden="1"/>
    </xf>
    <xf numFmtId="0" fontId="3" fillId="0" borderId="93" xfId="0" applyNumberFormat="1" applyFont="1" applyBorder="1" applyAlignment="1" applyProtection="1">
      <alignment horizontal="left" vertical="center"/>
      <protection hidden="1"/>
    </xf>
    <xf numFmtId="49" fontId="9" fillId="0" borderId="0" xfId="0" applyNumberFormat="1" applyFont="1" applyBorder="1" applyAlignment="1" applyProtection="1">
      <alignment horizontal="center"/>
      <protection hidden="1"/>
    </xf>
    <xf numFmtId="49" fontId="9" fillId="0" borderId="72" xfId="0" applyNumberFormat="1" applyFont="1" applyBorder="1" applyAlignment="1" applyProtection="1">
      <alignment horizontal="center"/>
      <protection hidden="1"/>
    </xf>
    <xf numFmtId="49" fontId="9" fillId="0" borderId="94" xfId="0" applyNumberFormat="1" applyFont="1" applyBorder="1" applyAlignment="1" applyProtection="1">
      <alignment horizontal="center"/>
      <protection hidden="1"/>
    </xf>
    <xf numFmtId="49" fontId="9" fillId="0" borderId="73" xfId="0" applyNumberFormat="1" applyFont="1" applyBorder="1" applyAlignment="1" applyProtection="1">
      <alignment horizontal="center"/>
      <protection hidden="1"/>
    </xf>
    <xf numFmtId="49" fontId="9" fillId="0" borderId="54" xfId="0" applyNumberFormat="1" applyFont="1" applyBorder="1" applyAlignment="1" applyProtection="1">
      <alignment horizontal="center" vertical="center"/>
      <protection hidden="1"/>
    </xf>
    <xf numFmtId="49" fontId="9" fillId="0" borderId="55" xfId="0" applyNumberFormat="1" applyFont="1" applyBorder="1" applyAlignment="1" applyProtection="1">
      <alignment horizontal="center" vertical="center"/>
      <protection hidden="1"/>
    </xf>
    <xf numFmtId="49" fontId="9" fillId="0" borderId="58" xfId="0" applyNumberFormat="1" applyFont="1" applyBorder="1" applyAlignment="1" applyProtection="1">
      <alignment horizontal="center" vertical="center"/>
      <protection hidden="1"/>
    </xf>
    <xf numFmtId="0" fontId="3" fillId="0" borderId="42" xfId="0" applyNumberFormat="1" applyFont="1" applyFill="1" applyBorder="1" applyAlignment="1" applyProtection="1">
      <alignment horizontal="left" vertical="center"/>
      <protection hidden="1"/>
    </xf>
    <xf numFmtId="0" fontId="3" fillId="0" borderId="43" xfId="0" applyNumberFormat="1" applyFont="1" applyFill="1" applyBorder="1" applyAlignment="1" applyProtection="1">
      <alignment horizontal="left" vertical="center"/>
      <protection hidden="1"/>
    </xf>
    <xf numFmtId="0" fontId="3" fillId="0" borderId="90" xfId="0" applyNumberFormat="1" applyFont="1" applyFill="1" applyBorder="1" applyAlignment="1" applyProtection="1">
      <alignment horizontal="left" vertical="center"/>
      <protection hidden="1"/>
    </xf>
    <xf numFmtId="4" fontId="2" fillId="0" borderId="37" xfId="0" applyNumberFormat="1" applyFont="1" applyBorder="1" applyAlignment="1" applyProtection="1">
      <alignment/>
      <protection hidden="1"/>
    </xf>
    <xf numFmtId="49" fontId="2" fillId="0" borderId="54" xfId="0" applyNumberFormat="1" applyFont="1" applyBorder="1" applyAlignment="1" applyProtection="1">
      <alignment horizontal="center" vertical="center" wrapText="1"/>
      <protection hidden="1"/>
    </xf>
    <xf numFmtId="49" fontId="2" fillId="0" borderId="55" xfId="0" applyNumberFormat="1" applyFont="1" applyBorder="1" applyAlignment="1" applyProtection="1">
      <alignment horizontal="center" vertical="center" wrapText="1"/>
      <protection hidden="1"/>
    </xf>
    <xf numFmtId="49" fontId="2" fillId="0" borderId="58" xfId="0" applyNumberFormat="1" applyFont="1" applyBorder="1" applyAlignment="1" applyProtection="1">
      <alignment horizontal="center" vertical="center" wrapText="1"/>
      <protection hidden="1"/>
    </xf>
    <xf numFmtId="4" fontId="2" fillId="0" borderId="37" xfId="0" applyNumberFormat="1" applyFont="1" applyBorder="1" applyAlignment="1" applyProtection="1">
      <alignment/>
      <protection hidden="1"/>
    </xf>
    <xf numFmtId="4" fontId="2" fillId="0" borderId="38" xfId="0" applyNumberFormat="1" applyFont="1" applyBorder="1" applyAlignment="1" applyProtection="1">
      <alignment/>
      <protection hidden="1"/>
    </xf>
    <xf numFmtId="4" fontId="2" fillId="0" borderId="39" xfId="0" applyNumberFormat="1" applyFont="1" applyBorder="1" applyAlignment="1" applyProtection="1">
      <alignment/>
      <protection hidden="1"/>
    </xf>
    <xf numFmtId="4" fontId="4" fillId="0" borderId="94" xfId="0" applyNumberFormat="1" applyFont="1" applyFill="1" applyBorder="1" applyAlignment="1" applyProtection="1">
      <alignment vertical="center"/>
      <protection hidden="1"/>
    </xf>
    <xf numFmtId="49" fontId="2" fillId="0" borderId="47" xfId="0" applyNumberFormat="1" applyFont="1" applyFill="1" applyBorder="1" applyAlignment="1" applyProtection="1">
      <alignment horizontal="left" vertical="center"/>
      <protection hidden="1"/>
    </xf>
    <xf numFmtId="49" fontId="2" fillId="0" borderId="0" xfId="0" applyNumberFormat="1" applyFont="1" applyFill="1" applyBorder="1" applyAlignment="1" applyProtection="1">
      <alignment horizontal="left" vertical="center"/>
      <protection hidden="1"/>
    </xf>
    <xf numFmtId="4" fontId="4" fillId="0" borderId="0" xfId="0" applyNumberFormat="1" applyFont="1" applyFill="1" applyBorder="1" applyAlignment="1" applyProtection="1">
      <alignment vertical="center"/>
      <protection hidden="1"/>
    </xf>
    <xf numFmtId="10" fontId="2" fillId="36" borderId="0" xfId="49" applyNumberFormat="1" applyFont="1" applyFill="1" applyBorder="1" applyAlignment="1" applyProtection="1">
      <alignment horizontal="right" vertical="center"/>
      <protection/>
    </xf>
    <xf numFmtId="49" fontId="2" fillId="36" borderId="42" xfId="0" applyNumberFormat="1" applyFont="1" applyFill="1" applyBorder="1" applyAlignment="1" applyProtection="1">
      <alignment horizontal="left" vertical="center"/>
      <protection/>
    </xf>
    <xf numFmtId="49" fontId="2" fillId="36" borderId="43" xfId="0" applyNumberFormat="1" applyFont="1" applyFill="1" applyBorder="1" applyAlignment="1" applyProtection="1">
      <alignment horizontal="left" vertical="center"/>
      <protection/>
    </xf>
    <xf numFmtId="49" fontId="2" fillId="36" borderId="69" xfId="0" applyNumberFormat="1" applyFont="1" applyFill="1" applyBorder="1" applyAlignment="1" applyProtection="1">
      <alignment horizontal="left" vertical="center"/>
      <protection/>
    </xf>
    <xf numFmtId="49" fontId="2" fillId="36" borderId="16" xfId="0" applyNumberFormat="1" applyFont="1" applyFill="1" applyBorder="1" applyAlignment="1" applyProtection="1">
      <alignment horizontal="left" vertical="center"/>
      <protection/>
    </xf>
    <xf numFmtId="49" fontId="2" fillId="36" borderId="38" xfId="0" applyNumberFormat="1" applyFont="1" applyFill="1" applyBorder="1" applyAlignment="1" applyProtection="1">
      <alignment horizontal="left" vertical="center"/>
      <protection/>
    </xf>
    <xf numFmtId="49" fontId="2" fillId="36" borderId="89"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indent="4"/>
      <protection hidden="1"/>
    </xf>
    <xf numFmtId="49" fontId="2" fillId="0" borderId="54" xfId="0" applyNumberFormat="1" applyFont="1" applyBorder="1" applyAlignment="1" applyProtection="1">
      <alignment horizontal="left" vertical="center" wrapText="1"/>
      <protection hidden="1"/>
    </xf>
    <xf numFmtId="49" fontId="2" fillId="0" borderId="55" xfId="0" applyNumberFormat="1" applyFont="1" applyBorder="1" applyAlignment="1" applyProtection="1">
      <alignment horizontal="left" vertical="center" wrapText="1"/>
      <protection hidden="1"/>
    </xf>
    <xf numFmtId="49" fontId="2" fillId="0" borderId="58" xfId="0" applyNumberFormat="1" applyFont="1" applyBorder="1" applyAlignment="1" applyProtection="1">
      <alignment horizontal="left" vertical="center" wrapText="1"/>
      <protection hidden="1"/>
    </xf>
    <xf numFmtId="49" fontId="2" fillId="36" borderId="15" xfId="0" applyNumberFormat="1" applyFont="1" applyFill="1" applyBorder="1" applyAlignment="1" applyProtection="1">
      <alignment horizontal="left" vertical="center"/>
      <protection/>
    </xf>
    <xf numFmtId="49" fontId="2" fillId="36" borderId="37" xfId="0" applyNumberFormat="1" applyFont="1" applyFill="1" applyBorder="1" applyAlignment="1" applyProtection="1">
      <alignment horizontal="left" vertical="center"/>
      <protection/>
    </xf>
    <xf numFmtId="49" fontId="2" fillId="36" borderId="86" xfId="0" applyNumberFormat="1" applyFont="1" applyFill="1" applyBorder="1" applyAlignment="1" applyProtection="1">
      <alignment horizontal="left" vertical="center"/>
      <protection/>
    </xf>
    <xf numFmtId="49" fontId="2" fillId="36" borderId="42" xfId="0" applyNumberFormat="1" applyFont="1" applyFill="1" applyBorder="1" applyAlignment="1" applyProtection="1">
      <alignment horizontal="left" vertical="center"/>
      <protection hidden="1"/>
    </xf>
    <xf numFmtId="49" fontId="2" fillId="36" borderId="43" xfId="0" applyNumberFormat="1" applyFont="1" applyFill="1" applyBorder="1" applyAlignment="1" applyProtection="1">
      <alignment horizontal="left" vertical="center"/>
      <protection hidden="1"/>
    </xf>
    <xf numFmtId="49" fontId="2" fillId="36" borderId="69" xfId="0" applyNumberFormat="1" applyFont="1" applyFill="1" applyBorder="1" applyAlignment="1" applyProtection="1">
      <alignment horizontal="left" vertical="center"/>
      <protection hidden="1"/>
    </xf>
    <xf numFmtId="4" fontId="4" fillId="0" borderId="39" xfId="0" applyNumberFormat="1" applyFont="1" applyFill="1" applyBorder="1" applyAlignment="1" applyProtection="1">
      <alignment vertical="center"/>
      <protection hidden="1"/>
    </xf>
    <xf numFmtId="4" fontId="2" fillId="0" borderId="87" xfId="0" applyNumberFormat="1" applyFont="1" applyFill="1" applyBorder="1" applyAlignment="1" applyProtection="1">
      <alignment horizontal="center" vertical="center"/>
      <protection hidden="1"/>
    </xf>
    <xf numFmtId="4" fontId="2" fillId="0" borderId="10" xfId="0" applyNumberFormat="1" applyFont="1" applyFill="1" applyBorder="1" applyAlignment="1" applyProtection="1">
      <alignment horizontal="center" vertical="center"/>
      <protection hidden="1"/>
    </xf>
    <xf numFmtId="4" fontId="2" fillId="0" borderId="75" xfId="0" applyNumberFormat="1" applyFont="1" applyFill="1" applyBorder="1" applyAlignment="1" applyProtection="1">
      <alignment horizontal="center" vertical="center"/>
      <protection hidden="1"/>
    </xf>
    <xf numFmtId="0" fontId="4" fillId="35" borderId="47" xfId="0" applyNumberFormat="1" applyFont="1" applyFill="1" applyBorder="1" applyAlignment="1" applyProtection="1">
      <alignment horizontal="right" vertical="center"/>
      <protection hidden="1"/>
    </xf>
    <xf numFmtId="0" fontId="4" fillId="35" borderId="48" xfId="0" applyNumberFormat="1" applyFont="1" applyFill="1" applyBorder="1" applyAlignment="1" applyProtection="1">
      <alignment horizontal="right" vertical="center"/>
      <protection hidden="1"/>
    </xf>
    <xf numFmtId="0" fontId="4" fillId="35" borderId="49" xfId="0" applyNumberFormat="1" applyFont="1" applyFill="1" applyBorder="1" applyAlignment="1" applyProtection="1">
      <alignment horizontal="right" vertical="center"/>
      <protection hidden="1"/>
    </xf>
    <xf numFmtId="49" fontId="4" fillId="0" borderId="0" xfId="0" applyNumberFormat="1" applyFont="1" applyFill="1" applyBorder="1" applyAlignment="1" applyProtection="1">
      <alignment horizontal="left" vertical="center" indent="4"/>
      <protection hidden="1"/>
    </xf>
    <xf numFmtId="0" fontId="2" fillId="12" borderId="72" xfId="0" applyNumberFormat="1" applyFont="1" applyFill="1" applyBorder="1" applyAlignment="1" applyProtection="1">
      <alignment horizontal="right" vertical="center"/>
      <protection hidden="1"/>
    </xf>
    <xf numFmtId="0" fontId="2" fillId="12" borderId="94" xfId="0" applyNumberFormat="1" applyFont="1" applyFill="1" applyBorder="1" applyAlignment="1" applyProtection="1">
      <alignment horizontal="right" vertical="center"/>
      <protection hidden="1"/>
    </xf>
    <xf numFmtId="0" fontId="2" fillId="12" borderId="73" xfId="0" applyNumberFormat="1" applyFont="1" applyFill="1" applyBorder="1" applyAlignment="1" applyProtection="1">
      <alignment horizontal="right" vertical="center"/>
      <protection hidden="1"/>
    </xf>
    <xf numFmtId="49" fontId="2" fillId="36" borderId="17" xfId="0" applyNumberFormat="1" applyFont="1" applyFill="1" applyBorder="1" applyAlignment="1" applyProtection="1">
      <alignment horizontal="left" vertical="center"/>
      <protection/>
    </xf>
    <xf numFmtId="49" fontId="2" fillId="36" borderId="40" xfId="0" applyNumberFormat="1" applyFont="1" applyFill="1" applyBorder="1" applyAlignment="1" applyProtection="1">
      <alignment horizontal="left" vertical="center"/>
      <protection/>
    </xf>
    <xf numFmtId="49" fontId="2" fillId="36" borderId="76" xfId="0" applyNumberFormat="1" applyFont="1" applyFill="1" applyBorder="1" applyAlignment="1" applyProtection="1">
      <alignment horizontal="left" vertical="center"/>
      <protection/>
    </xf>
    <xf numFmtId="4" fontId="4" fillId="35" borderId="43" xfId="0" applyNumberFormat="1" applyFont="1" applyFill="1" applyBorder="1" applyAlignment="1" applyProtection="1">
      <alignment/>
      <protection hidden="1"/>
    </xf>
    <xf numFmtId="49" fontId="2" fillId="0" borderId="39" xfId="0" applyNumberFormat="1" applyFont="1" applyBorder="1" applyAlignment="1" applyProtection="1">
      <alignment horizontal="center"/>
      <protection hidden="1"/>
    </xf>
    <xf numFmtId="49" fontId="2" fillId="0" borderId="0" xfId="0" applyNumberFormat="1" applyFont="1" applyBorder="1" applyAlignment="1" applyProtection="1">
      <alignment horizontal="left"/>
      <protection hidden="1"/>
    </xf>
    <xf numFmtId="49" fontId="2" fillId="0" borderId="94" xfId="0" applyNumberFormat="1" applyFont="1" applyFill="1" applyBorder="1" applyAlignment="1" applyProtection="1">
      <alignment horizontal="left" vertical="center"/>
      <protection hidden="1"/>
    </xf>
    <xf numFmtId="49" fontId="2" fillId="0" borderId="10" xfId="0" applyNumberFormat="1" applyFont="1" applyFill="1" applyBorder="1" applyAlignment="1" applyProtection="1">
      <alignment horizontal="left" vertical="center"/>
      <protection hidden="1"/>
    </xf>
    <xf numFmtId="10" fontId="2" fillId="33" borderId="10" xfId="49" applyNumberFormat="1" applyFont="1" applyFill="1" applyBorder="1" applyAlignment="1" applyProtection="1">
      <alignment horizontal="right" vertical="center"/>
      <protection/>
    </xf>
    <xf numFmtId="49" fontId="2" fillId="0" borderId="48" xfId="0" applyNumberFormat="1" applyFont="1" applyFill="1" applyBorder="1" applyAlignment="1" applyProtection="1">
      <alignment horizontal="left" vertical="center"/>
      <protection hidden="1"/>
    </xf>
    <xf numFmtId="10" fontId="2" fillId="33" borderId="48" xfId="49" applyNumberFormat="1" applyFont="1" applyFill="1" applyBorder="1" applyAlignment="1" applyProtection="1">
      <alignment horizontal="right" vertical="center"/>
      <protection/>
    </xf>
    <xf numFmtId="49" fontId="2" fillId="0" borderId="39" xfId="0" applyNumberFormat="1" applyFont="1" applyFill="1" applyBorder="1" applyAlignment="1" applyProtection="1">
      <alignment horizontal="left" vertical="center"/>
      <protection hidden="1"/>
    </xf>
    <xf numFmtId="0" fontId="3" fillId="33" borderId="2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49" fontId="3" fillId="33" borderId="91" xfId="0" applyNumberFormat="1" applyFont="1" applyFill="1" applyBorder="1" applyAlignment="1" applyProtection="1">
      <alignment horizontal="center" vertical="center"/>
      <protection/>
    </xf>
    <xf numFmtId="0" fontId="3" fillId="33" borderId="43" xfId="0" applyNumberFormat="1" applyFont="1" applyFill="1" applyBorder="1" applyAlignment="1" applyProtection="1">
      <alignment horizontal="center" vertical="center"/>
      <protection/>
    </xf>
    <xf numFmtId="0" fontId="3" fillId="33" borderId="69" xfId="0" applyNumberFormat="1" applyFont="1" applyFill="1" applyBorder="1" applyAlignment="1" applyProtection="1">
      <alignment horizontal="center" vertical="center"/>
      <protection/>
    </xf>
    <xf numFmtId="0" fontId="3" fillId="33" borderId="35"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10" fontId="2" fillId="33" borderId="0" xfId="49" applyNumberFormat="1" applyFont="1" applyFill="1" applyBorder="1" applyAlignment="1" applyProtection="1">
      <alignment horizontal="right" vertical="center"/>
      <protection/>
    </xf>
    <xf numFmtId="0" fontId="2" fillId="33" borderId="15" xfId="0" applyNumberFormat="1" applyFont="1" applyFill="1" applyBorder="1" applyAlignment="1" applyProtection="1">
      <alignment horizontal="left" vertical="center"/>
      <protection/>
    </xf>
    <xf numFmtId="0" fontId="2" fillId="33" borderId="37" xfId="0" applyNumberFormat="1" applyFont="1" applyFill="1" applyBorder="1" applyAlignment="1" applyProtection="1">
      <alignment horizontal="left" vertical="center"/>
      <protection/>
    </xf>
    <xf numFmtId="0" fontId="2" fillId="33" borderId="86" xfId="0" applyNumberFormat="1" applyFont="1" applyFill="1" applyBorder="1" applyAlignment="1" applyProtection="1">
      <alignment horizontal="left" vertical="center"/>
      <protection/>
    </xf>
    <xf numFmtId="49" fontId="2" fillId="33" borderId="42" xfId="0" applyNumberFormat="1" applyFont="1" applyFill="1" applyBorder="1" applyAlignment="1" applyProtection="1">
      <alignment horizontal="left" vertical="center"/>
      <protection/>
    </xf>
    <xf numFmtId="49" fontId="2" fillId="33" borderId="43" xfId="0" applyNumberFormat="1" applyFont="1" applyFill="1" applyBorder="1" applyAlignment="1" applyProtection="1">
      <alignment horizontal="left" vertical="center"/>
      <protection/>
    </xf>
    <xf numFmtId="49" fontId="2" fillId="33" borderId="69" xfId="0" applyNumberFormat="1" applyFont="1" applyFill="1" applyBorder="1" applyAlignment="1" applyProtection="1">
      <alignment horizontal="left" vertical="center"/>
      <protection/>
    </xf>
    <xf numFmtId="49" fontId="2" fillId="33" borderId="16" xfId="0" applyNumberFormat="1" applyFont="1" applyFill="1" applyBorder="1" applyAlignment="1" applyProtection="1">
      <alignment horizontal="left" vertical="center"/>
      <protection/>
    </xf>
    <xf numFmtId="49" fontId="2" fillId="33" borderId="38" xfId="0" applyNumberFormat="1" applyFont="1" applyFill="1" applyBorder="1" applyAlignment="1" applyProtection="1">
      <alignment horizontal="left" vertical="center"/>
      <protection/>
    </xf>
    <xf numFmtId="49" fontId="2" fillId="33" borderId="89" xfId="0" applyNumberFormat="1" applyFont="1" applyFill="1" applyBorder="1" applyAlignment="1" applyProtection="1">
      <alignment horizontal="left" vertical="center"/>
      <protection/>
    </xf>
    <xf numFmtId="49" fontId="2" fillId="33" borderId="17" xfId="0" applyNumberFormat="1" applyFont="1" applyFill="1" applyBorder="1" applyAlignment="1" applyProtection="1">
      <alignment horizontal="left" vertical="center"/>
      <protection/>
    </xf>
    <xf numFmtId="49" fontId="2" fillId="33" borderId="40" xfId="0" applyNumberFormat="1" applyFont="1" applyFill="1" applyBorder="1" applyAlignment="1" applyProtection="1">
      <alignment horizontal="left" vertical="center"/>
      <protection/>
    </xf>
    <xf numFmtId="49" fontId="2" fillId="33" borderId="76" xfId="0" applyNumberFormat="1" applyFont="1" applyFill="1" applyBorder="1" applyAlignment="1" applyProtection="1">
      <alignment horizontal="left" vertical="center"/>
      <protection/>
    </xf>
    <xf numFmtId="0" fontId="2" fillId="33" borderId="72" xfId="0" applyNumberFormat="1" applyFont="1" applyFill="1" applyBorder="1" applyAlignment="1" applyProtection="1">
      <alignment horizontal="left" vertical="top" wrapText="1"/>
      <protection/>
    </xf>
    <xf numFmtId="0" fontId="2" fillId="33" borderId="94" xfId="0" applyNumberFormat="1" applyFont="1" applyFill="1" applyBorder="1" applyAlignment="1" applyProtection="1">
      <alignment horizontal="left" vertical="top" wrapText="1"/>
      <protection/>
    </xf>
    <xf numFmtId="0" fontId="2" fillId="33" borderId="73" xfId="0" applyNumberFormat="1" applyFont="1" applyFill="1" applyBorder="1" applyAlignment="1" applyProtection="1">
      <alignment horizontal="left" vertical="top" wrapText="1"/>
      <protection/>
    </xf>
    <xf numFmtId="0" fontId="2" fillId="33" borderId="45" xfId="0" applyNumberFormat="1" applyFont="1" applyFill="1" applyBorder="1" applyAlignment="1" applyProtection="1">
      <alignment horizontal="left" vertical="top" wrapText="1"/>
      <protection/>
    </xf>
    <xf numFmtId="0" fontId="2" fillId="33" borderId="0" xfId="0" applyNumberFormat="1" applyFont="1" applyFill="1" applyBorder="1" applyAlignment="1" applyProtection="1">
      <alignment horizontal="left" vertical="top" wrapText="1"/>
      <protection/>
    </xf>
    <xf numFmtId="0" fontId="2" fillId="33" borderId="46" xfId="0" applyNumberFormat="1" applyFont="1" applyFill="1" applyBorder="1" applyAlignment="1" applyProtection="1">
      <alignment horizontal="left" vertical="top" wrapText="1"/>
      <protection/>
    </xf>
    <xf numFmtId="0" fontId="2" fillId="33" borderId="47" xfId="0" applyNumberFormat="1" applyFont="1" applyFill="1" applyBorder="1" applyAlignment="1" applyProtection="1">
      <alignment horizontal="left" vertical="top" wrapText="1"/>
      <protection/>
    </xf>
    <xf numFmtId="0" fontId="2" fillId="33" borderId="48" xfId="0" applyNumberFormat="1" applyFont="1" applyFill="1" applyBorder="1" applyAlignment="1" applyProtection="1">
      <alignment horizontal="left" vertical="top" wrapText="1"/>
      <protection/>
    </xf>
    <xf numFmtId="0" fontId="2" fillId="33" borderId="49" xfId="0" applyNumberFormat="1" applyFont="1" applyFill="1" applyBorder="1" applyAlignment="1" applyProtection="1">
      <alignment horizontal="left" vertical="top" wrapText="1"/>
      <protection/>
    </xf>
    <xf numFmtId="49" fontId="2" fillId="33" borderId="15" xfId="0" applyNumberFormat="1" applyFont="1" applyFill="1" applyBorder="1" applyAlignment="1" applyProtection="1">
      <alignment horizontal="left" vertical="center"/>
      <protection/>
    </xf>
    <xf numFmtId="49" fontId="2" fillId="33" borderId="37" xfId="0" applyNumberFormat="1" applyFont="1" applyFill="1" applyBorder="1" applyAlignment="1" applyProtection="1">
      <alignment horizontal="left" vertical="center"/>
      <protection/>
    </xf>
    <xf numFmtId="49" fontId="2" fillId="33" borderId="86" xfId="0" applyNumberFormat="1" applyFont="1" applyFill="1" applyBorder="1" applyAlignment="1" applyProtection="1">
      <alignment horizontal="left" vertical="center"/>
      <protection/>
    </xf>
    <xf numFmtId="49" fontId="2" fillId="33" borderId="42" xfId="0" applyNumberFormat="1" applyFont="1" applyFill="1" applyBorder="1" applyAlignment="1" applyProtection="1">
      <alignment horizontal="left" vertical="center"/>
      <protection hidden="1"/>
    </xf>
    <xf numFmtId="49" fontId="2" fillId="33" borderId="43" xfId="0" applyNumberFormat="1" applyFont="1" applyFill="1" applyBorder="1" applyAlignment="1" applyProtection="1">
      <alignment horizontal="left" vertical="center"/>
      <protection hidden="1"/>
    </xf>
    <xf numFmtId="49" fontId="2" fillId="33" borderId="69" xfId="0" applyNumberFormat="1" applyFont="1" applyFill="1" applyBorder="1" applyAlignment="1" applyProtection="1">
      <alignment horizontal="left" vertical="center"/>
      <protection hidden="1"/>
    </xf>
    <xf numFmtId="49" fontId="3" fillId="36" borderId="95" xfId="0" applyNumberFormat="1" applyFont="1" applyFill="1" applyBorder="1" applyAlignment="1" applyProtection="1">
      <alignment horizontal="center" vertical="center"/>
      <protection/>
    </xf>
    <xf numFmtId="49" fontId="3" fillId="36" borderId="40" xfId="0" applyNumberFormat="1" applyFont="1" applyFill="1" applyBorder="1" applyAlignment="1" applyProtection="1">
      <alignment horizontal="center" vertical="center"/>
      <protection/>
    </xf>
    <xf numFmtId="49" fontId="3" fillId="36" borderId="76" xfId="0" applyNumberFormat="1" applyFont="1" applyFill="1" applyBorder="1" applyAlignment="1" applyProtection="1">
      <alignment horizontal="center" vertical="center"/>
      <protection/>
    </xf>
    <xf numFmtId="49" fontId="3" fillId="36" borderId="85" xfId="0" applyNumberFormat="1" applyFont="1" applyFill="1" applyBorder="1" applyAlignment="1" applyProtection="1">
      <alignment horizontal="center" vertical="center"/>
      <protection/>
    </xf>
    <xf numFmtId="49" fontId="3" fillId="36" borderId="37" xfId="0" applyNumberFormat="1" applyFont="1" applyFill="1" applyBorder="1" applyAlignment="1" applyProtection="1">
      <alignment horizontal="center" vertical="center"/>
      <protection/>
    </xf>
    <xf numFmtId="49" fontId="3" fillId="36" borderId="86" xfId="0" applyNumberFormat="1" applyFont="1" applyFill="1" applyBorder="1" applyAlignment="1" applyProtection="1">
      <alignment horizontal="center" vertical="center"/>
      <protection/>
    </xf>
    <xf numFmtId="0" fontId="70" fillId="38" borderId="96" xfId="0" applyFont="1" applyFill="1" applyBorder="1" applyAlignment="1">
      <alignment horizontal="center"/>
    </xf>
    <xf numFmtId="0" fontId="70" fillId="38" borderId="97" xfId="0" applyFont="1" applyFill="1" applyBorder="1" applyAlignment="1">
      <alignment horizontal="center"/>
    </xf>
    <xf numFmtId="0" fontId="70" fillId="38" borderId="77" xfId="0" applyFont="1" applyFill="1" applyBorder="1" applyAlignment="1">
      <alignment horizontal="center" wrapText="1"/>
    </xf>
    <xf numFmtId="0" fontId="70" fillId="38" borderId="79" xfId="0" applyFont="1" applyFill="1" applyBorder="1" applyAlignment="1">
      <alignment horizontal="center" wrapText="1"/>
    </xf>
    <xf numFmtId="0" fontId="70" fillId="38" borderId="98" xfId="0" applyFont="1" applyFill="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4</xdr:col>
      <xdr:colOff>1143000</xdr:colOff>
      <xdr:row>4</xdr:row>
      <xdr:rowOff>66675</xdr:rowOff>
    </xdr:to>
    <xdr:pic>
      <xdr:nvPicPr>
        <xdr:cNvPr id="1" name="Grafik 1"/>
        <xdr:cNvPicPr preferRelativeResize="1">
          <a:picLocks noChangeAspect="1"/>
        </xdr:cNvPicPr>
      </xdr:nvPicPr>
      <xdr:blipFill>
        <a:blip r:embed="rId1"/>
        <a:stretch>
          <a:fillRect/>
        </a:stretch>
      </xdr:blipFill>
      <xdr:spPr>
        <a:xfrm>
          <a:off x="6505575" y="161925"/>
          <a:ext cx="19812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4</xdr:row>
      <xdr:rowOff>57150</xdr:rowOff>
    </xdr:from>
    <xdr:to>
      <xdr:col>11</xdr:col>
      <xdr:colOff>38100</xdr:colOff>
      <xdr:row>6</xdr:row>
      <xdr:rowOff>85725</xdr:rowOff>
    </xdr:to>
    <xdr:pic>
      <xdr:nvPicPr>
        <xdr:cNvPr id="1" name="Grafik 2" descr="Interreg_ATHU klein.png"/>
        <xdr:cNvPicPr preferRelativeResize="1">
          <a:picLocks noChangeAspect="1"/>
        </xdr:cNvPicPr>
      </xdr:nvPicPr>
      <xdr:blipFill>
        <a:blip r:embed="rId1"/>
        <a:stretch>
          <a:fillRect/>
        </a:stretch>
      </xdr:blipFill>
      <xdr:spPr>
        <a:xfrm>
          <a:off x="7620000" y="1104900"/>
          <a:ext cx="1552575" cy="400050"/>
        </a:xfrm>
        <a:prstGeom prst="rect">
          <a:avLst/>
        </a:prstGeom>
        <a:noFill/>
        <a:ln w="9525" cmpd="sng">
          <a:noFill/>
        </a:ln>
      </xdr:spPr>
    </xdr:pic>
    <xdr:clientData/>
  </xdr:twoCellAnchor>
  <xdr:twoCellAnchor editAs="oneCell">
    <xdr:from>
      <xdr:col>14</xdr:col>
      <xdr:colOff>342900</xdr:colOff>
      <xdr:row>0</xdr:row>
      <xdr:rowOff>161925</xdr:rowOff>
    </xdr:from>
    <xdr:to>
      <xdr:col>16</xdr:col>
      <xdr:colOff>495300</xdr:colOff>
      <xdr:row>2</xdr:row>
      <xdr:rowOff>123825</xdr:rowOff>
    </xdr:to>
    <xdr:pic>
      <xdr:nvPicPr>
        <xdr:cNvPr id="2" name="Grafik 5"/>
        <xdr:cNvPicPr preferRelativeResize="1">
          <a:picLocks noChangeAspect="1"/>
        </xdr:cNvPicPr>
      </xdr:nvPicPr>
      <xdr:blipFill>
        <a:blip r:embed="rId2"/>
        <a:stretch>
          <a:fillRect/>
        </a:stretch>
      </xdr:blipFill>
      <xdr:spPr>
        <a:xfrm>
          <a:off x="11763375" y="161925"/>
          <a:ext cx="16764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4</xdr:row>
      <xdr:rowOff>57150</xdr:rowOff>
    </xdr:from>
    <xdr:to>
      <xdr:col>11</xdr:col>
      <xdr:colOff>38100</xdr:colOff>
      <xdr:row>6</xdr:row>
      <xdr:rowOff>85725</xdr:rowOff>
    </xdr:to>
    <xdr:pic>
      <xdr:nvPicPr>
        <xdr:cNvPr id="1" name="Grafik 2" descr="Interreg_ATHU klein.png"/>
        <xdr:cNvPicPr preferRelativeResize="1">
          <a:picLocks noChangeAspect="1"/>
        </xdr:cNvPicPr>
      </xdr:nvPicPr>
      <xdr:blipFill>
        <a:blip r:embed="rId1"/>
        <a:stretch>
          <a:fillRect/>
        </a:stretch>
      </xdr:blipFill>
      <xdr:spPr>
        <a:xfrm>
          <a:off x="7620000" y="1104900"/>
          <a:ext cx="1552575" cy="400050"/>
        </a:xfrm>
        <a:prstGeom prst="rect">
          <a:avLst/>
        </a:prstGeom>
        <a:noFill/>
        <a:ln w="9525" cmpd="sng">
          <a:noFill/>
        </a:ln>
      </xdr:spPr>
    </xdr:pic>
    <xdr:clientData/>
  </xdr:twoCellAnchor>
  <xdr:twoCellAnchor editAs="oneCell">
    <xdr:from>
      <xdr:col>14</xdr:col>
      <xdr:colOff>447675</xdr:colOff>
      <xdr:row>0</xdr:row>
      <xdr:rowOff>171450</xdr:rowOff>
    </xdr:from>
    <xdr:to>
      <xdr:col>16</xdr:col>
      <xdr:colOff>600075</xdr:colOff>
      <xdr:row>2</xdr:row>
      <xdr:rowOff>133350</xdr:rowOff>
    </xdr:to>
    <xdr:pic>
      <xdr:nvPicPr>
        <xdr:cNvPr id="2" name="Grafik 5"/>
        <xdr:cNvPicPr preferRelativeResize="1">
          <a:picLocks noChangeAspect="1"/>
        </xdr:cNvPicPr>
      </xdr:nvPicPr>
      <xdr:blipFill>
        <a:blip r:embed="rId2"/>
        <a:stretch>
          <a:fillRect/>
        </a:stretch>
      </xdr:blipFill>
      <xdr:spPr>
        <a:xfrm>
          <a:off x="11868150" y="171450"/>
          <a:ext cx="16764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4</xdr:row>
      <xdr:rowOff>57150</xdr:rowOff>
    </xdr:from>
    <xdr:to>
      <xdr:col>11</xdr:col>
      <xdr:colOff>38100</xdr:colOff>
      <xdr:row>6</xdr:row>
      <xdr:rowOff>85725</xdr:rowOff>
    </xdr:to>
    <xdr:pic>
      <xdr:nvPicPr>
        <xdr:cNvPr id="1" name="Grafik 2" descr="Interreg_ATHU klein.png"/>
        <xdr:cNvPicPr preferRelativeResize="1">
          <a:picLocks noChangeAspect="1"/>
        </xdr:cNvPicPr>
      </xdr:nvPicPr>
      <xdr:blipFill>
        <a:blip r:embed="rId1"/>
        <a:stretch>
          <a:fillRect/>
        </a:stretch>
      </xdr:blipFill>
      <xdr:spPr>
        <a:xfrm>
          <a:off x="7620000" y="1104900"/>
          <a:ext cx="1552575" cy="400050"/>
        </a:xfrm>
        <a:prstGeom prst="rect">
          <a:avLst/>
        </a:prstGeom>
        <a:noFill/>
        <a:ln w="9525" cmpd="sng">
          <a:noFill/>
        </a:ln>
      </xdr:spPr>
    </xdr:pic>
    <xdr:clientData/>
  </xdr:twoCellAnchor>
  <xdr:twoCellAnchor editAs="oneCell">
    <xdr:from>
      <xdr:col>14</xdr:col>
      <xdr:colOff>219075</xdr:colOff>
      <xdr:row>0</xdr:row>
      <xdr:rowOff>161925</xdr:rowOff>
    </xdr:from>
    <xdr:to>
      <xdr:col>16</xdr:col>
      <xdr:colOff>371475</xdr:colOff>
      <xdr:row>2</xdr:row>
      <xdr:rowOff>123825</xdr:rowOff>
    </xdr:to>
    <xdr:pic>
      <xdr:nvPicPr>
        <xdr:cNvPr id="2" name="Grafik 5"/>
        <xdr:cNvPicPr preferRelativeResize="1">
          <a:picLocks noChangeAspect="1"/>
        </xdr:cNvPicPr>
      </xdr:nvPicPr>
      <xdr:blipFill>
        <a:blip r:embed="rId2"/>
        <a:stretch>
          <a:fillRect/>
        </a:stretch>
      </xdr:blipFill>
      <xdr:spPr>
        <a:xfrm>
          <a:off x="11639550" y="161925"/>
          <a:ext cx="16764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4</xdr:row>
      <xdr:rowOff>57150</xdr:rowOff>
    </xdr:from>
    <xdr:to>
      <xdr:col>11</xdr:col>
      <xdr:colOff>38100</xdr:colOff>
      <xdr:row>6</xdr:row>
      <xdr:rowOff>85725</xdr:rowOff>
    </xdr:to>
    <xdr:pic>
      <xdr:nvPicPr>
        <xdr:cNvPr id="1" name="Grafik 2" descr="Interreg_ATHU klein.png"/>
        <xdr:cNvPicPr preferRelativeResize="1">
          <a:picLocks noChangeAspect="1"/>
        </xdr:cNvPicPr>
      </xdr:nvPicPr>
      <xdr:blipFill>
        <a:blip r:embed="rId1"/>
        <a:stretch>
          <a:fillRect/>
        </a:stretch>
      </xdr:blipFill>
      <xdr:spPr>
        <a:xfrm>
          <a:off x="7620000" y="1104900"/>
          <a:ext cx="1552575" cy="400050"/>
        </a:xfrm>
        <a:prstGeom prst="rect">
          <a:avLst/>
        </a:prstGeom>
        <a:noFill/>
        <a:ln w="9525" cmpd="sng">
          <a:noFill/>
        </a:ln>
      </xdr:spPr>
    </xdr:pic>
    <xdr:clientData/>
  </xdr:twoCellAnchor>
  <xdr:twoCellAnchor editAs="oneCell">
    <xdr:from>
      <xdr:col>14</xdr:col>
      <xdr:colOff>238125</xdr:colOff>
      <xdr:row>0</xdr:row>
      <xdr:rowOff>238125</xdr:rowOff>
    </xdr:from>
    <xdr:to>
      <xdr:col>16</xdr:col>
      <xdr:colOff>390525</xdr:colOff>
      <xdr:row>3</xdr:row>
      <xdr:rowOff>9525</xdr:rowOff>
    </xdr:to>
    <xdr:pic>
      <xdr:nvPicPr>
        <xdr:cNvPr id="2" name="Grafik 5"/>
        <xdr:cNvPicPr preferRelativeResize="1">
          <a:picLocks noChangeAspect="1"/>
        </xdr:cNvPicPr>
      </xdr:nvPicPr>
      <xdr:blipFill>
        <a:blip r:embed="rId2"/>
        <a:stretch>
          <a:fillRect/>
        </a:stretch>
      </xdr:blipFill>
      <xdr:spPr>
        <a:xfrm>
          <a:off x="11658600" y="238125"/>
          <a:ext cx="16764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E10" sqref="E10"/>
    </sheetView>
  </sheetViews>
  <sheetFormatPr defaultColWidth="12" defaultRowHeight="12.75"/>
  <cols>
    <col min="1" max="2" width="6" style="273" customWidth="1"/>
    <col min="3" max="3" width="101.83203125" style="253" customWidth="1"/>
    <col min="4" max="4" width="14.66015625" style="253" customWidth="1"/>
    <col min="5" max="5" width="60.16015625" style="254" customWidth="1"/>
    <col min="6" max="16384" width="12" style="255" customWidth="1"/>
  </cols>
  <sheetData>
    <row r="1" spans="1:3" ht="12.75">
      <c r="A1" s="251"/>
      <c r="B1" s="251"/>
      <c r="C1" s="252"/>
    </row>
    <row r="2" spans="1:3" ht="22.5">
      <c r="A2" s="256" t="s">
        <v>92</v>
      </c>
      <c r="B2" s="256"/>
      <c r="C2" s="252"/>
    </row>
    <row r="3" spans="1:3" ht="12.75">
      <c r="A3" s="251"/>
      <c r="B3" s="251"/>
      <c r="C3" s="252"/>
    </row>
    <row r="4" spans="1:3" ht="12.75">
      <c r="A4" s="251"/>
      <c r="B4" s="251"/>
      <c r="C4" s="252"/>
    </row>
    <row r="5" spans="1:5" s="260" customFormat="1" ht="60" customHeight="1">
      <c r="A5" s="357" t="s">
        <v>152</v>
      </c>
      <c r="B5" s="357"/>
      <c r="C5" s="357"/>
      <c r="D5" s="258"/>
      <c r="E5" s="259"/>
    </row>
    <row r="6" spans="1:3" ht="15">
      <c r="A6" s="261"/>
      <c r="B6" s="251"/>
      <c r="C6" s="252"/>
    </row>
    <row r="7" spans="1:5" s="260" customFormat="1" ht="30" customHeight="1">
      <c r="A7" s="360" t="s">
        <v>100</v>
      </c>
      <c r="B7" s="360"/>
      <c r="C7" s="360"/>
      <c r="D7" s="258"/>
      <c r="E7" s="259"/>
    </row>
    <row r="8" spans="1:3" ht="12.75">
      <c r="A8" s="251"/>
      <c r="B8" s="251"/>
      <c r="C8" s="252"/>
    </row>
    <row r="9" spans="1:3" ht="12.75">
      <c r="A9" s="251"/>
      <c r="B9" s="251"/>
      <c r="C9" s="252"/>
    </row>
    <row r="10" spans="1:5" s="260" customFormat="1" ht="19.5" customHeight="1">
      <c r="A10" s="361" t="s">
        <v>91</v>
      </c>
      <c r="B10" s="361"/>
      <c r="C10" s="361"/>
      <c r="D10" s="258"/>
      <c r="E10" s="259"/>
    </row>
    <row r="11" spans="1:3" ht="30" customHeight="1">
      <c r="A11" s="360" t="s">
        <v>89</v>
      </c>
      <c r="B11" s="360"/>
      <c r="C11" s="360"/>
    </row>
    <row r="12" spans="1:3" ht="15" customHeight="1">
      <c r="A12" s="251"/>
      <c r="B12" s="262" t="s">
        <v>162</v>
      </c>
      <c r="C12" s="252"/>
    </row>
    <row r="13" spans="1:5" s="260" customFormat="1" ht="60" customHeight="1">
      <c r="A13" s="263"/>
      <c r="B13" s="360" t="s">
        <v>90</v>
      </c>
      <c r="C13" s="360"/>
      <c r="D13" s="258"/>
      <c r="E13" s="259"/>
    </row>
    <row r="14" spans="1:3" ht="15" customHeight="1">
      <c r="A14" s="251"/>
      <c r="B14" s="262" t="s">
        <v>116</v>
      </c>
      <c r="C14" s="252"/>
    </row>
    <row r="15" spans="1:5" s="260" customFormat="1" ht="45" customHeight="1">
      <c r="A15" s="263"/>
      <c r="B15" s="360" t="s">
        <v>165</v>
      </c>
      <c r="C15" s="360"/>
      <c r="D15" s="258"/>
      <c r="E15" s="259"/>
    </row>
    <row r="16" spans="1:5" s="260" customFormat="1" ht="30" customHeight="1">
      <c r="A16" s="263"/>
      <c r="B16" s="360" t="s">
        <v>166</v>
      </c>
      <c r="C16" s="360"/>
      <c r="D16" s="258"/>
      <c r="E16" s="259"/>
    </row>
    <row r="17" spans="1:3" ht="12.75">
      <c r="A17" s="251"/>
      <c r="B17" s="251"/>
      <c r="C17" s="252"/>
    </row>
    <row r="18" spans="1:5" s="260" customFormat="1" ht="60" customHeight="1">
      <c r="A18" s="360" t="s">
        <v>93</v>
      </c>
      <c r="B18" s="360"/>
      <c r="C18" s="360"/>
      <c r="D18" s="258"/>
      <c r="E18" s="259"/>
    </row>
    <row r="19" spans="1:3" ht="12.75">
      <c r="A19" s="251"/>
      <c r="B19" s="251"/>
      <c r="C19" s="252"/>
    </row>
    <row r="20" spans="1:5" s="260" customFormat="1" ht="30" customHeight="1">
      <c r="A20" s="360" t="s">
        <v>98</v>
      </c>
      <c r="B20" s="360"/>
      <c r="C20" s="360"/>
      <c r="D20" s="258"/>
      <c r="E20" s="259"/>
    </row>
    <row r="21" spans="1:3" ht="12.75">
      <c r="A21" s="251"/>
      <c r="B21" s="251"/>
      <c r="C21" s="252"/>
    </row>
    <row r="22" spans="1:3" ht="15" customHeight="1">
      <c r="A22" s="262" t="s">
        <v>106</v>
      </c>
      <c r="B22" s="251"/>
      <c r="C22" s="252"/>
    </row>
    <row r="23" spans="1:5" s="260" customFormat="1" ht="45" customHeight="1">
      <c r="A23" s="360" t="s">
        <v>96</v>
      </c>
      <c r="B23" s="360"/>
      <c r="C23" s="360"/>
      <c r="D23" s="258"/>
      <c r="E23" s="259"/>
    </row>
    <row r="24" spans="1:3" ht="12.75">
      <c r="A24" s="251"/>
      <c r="B24" s="251"/>
      <c r="C24" s="252"/>
    </row>
    <row r="25" spans="1:3" ht="12.75">
      <c r="A25" s="251"/>
      <c r="B25" s="251"/>
      <c r="C25" s="252"/>
    </row>
    <row r="26" spans="1:5" s="260" customFormat="1" ht="19.5" customHeight="1">
      <c r="A26" s="361" t="s">
        <v>167</v>
      </c>
      <c r="B26" s="361"/>
      <c r="C26" s="361"/>
      <c r="D26" s="258"/>
      <c r="E26" s="259"/>
    </row>
    <row r="27" spans="1:3" ht="75" customHeight="1">
      <c r="A27" s="360" t="s">
        <v>168</v>
      </c>
      <c r="B27" s="360"/>
      <c r="C27" s="360"/>
    </row>
    <row r="28" spans="1:3" ht="12.75">
      <c r="A28" s="251"/>
      <c r="B28" s="251"/>
      <c r="C28" s="252"/>
    </row>
    <row r="29" spans="1:5" s="260" customFormat="1" ht="30" customHeight="1">
      <c r="A29" s="360" t="s">
        <v>95</v>
      </c>
      <c r="B29" s="360"/>
      <c r="C29" s="360"/>
      <c r="D29" s="258"/>
      <c r="E29" s="259"/>
    </row>
    <row r="30" spans="1:3" ht="12.75">
      <c r="A30" s="251"/>
      <c r="B30" s="251"/>
      <c r="C30" s="252"/>
    </row>
    <row r="31" spans="1:3" ht="12.75">
      <c r="A31" s="251"/>
      <c r="B31" s="251"/>
      <c r="C31" s="252"/>
    </row>
    <row r="32" spans="1:5" s="260" customFormat="1" ht="19.5" customHeight="1">
      <c r="A32" s="361" t="s">
        <v>97</v>
      </c>
      <c r="B32" s="361"/>
      <c r="C32" s="361"/>
      <c r="D32" s="258"/>
      <c r="E32" s="259"/>
    </row>
    <row r="33" spans="1:5" s="260" customFormat="1" ht="75" customHeight="1">
      <c r="A33" s="360" t="s">
        <v>99</v>
      </c>
      <c r="B33" s="360"/>
      <c r="C33" s="360"/>
      <c r="D33" s="258"/>
      <c r="E33" s="259"/>
    </row>
    <row r="34" spans="1:3" ht="12.75">
      <c r="A34" s="251"/>
      <c r="B34" s="251"/>
      <c r="C34" s="252"/>
    </row>
    <row r="35" spans="1:5" s="267" customFormat="1" ht="15" customHeight="1">
      <c r="A35" s="262" t="s">
        <v>107</v>
      </c>
      <c r="B35" s="262"/>
      <c r="C35" s="264"/>
      <c r="D35" s="265"/>
      <c r="E35" s="266"/>
    </row>
    <row r="36" spans="1:5" s="260" customFormat="1" ht="75" customHeight="1">
      <c r="A36" s="360" t="s">
        <v>113</v>
      </c>
      <c r="B36" s="360"/>
      <c r="C36" s="360"/>
      <c r="D36" s="258"/>
      <c r="E36" s="259"/>
    </row>
    <row r="37" spans="1:5" s="260" customFormat="1" ht="30" customHeight="1">
      <c r="A37" s="263" t="s">
        <v>108</v>
      </c>
      <c r="B37" s="268" t="s">
        <v>109</v>
      </c>
      <c r="C37" s="257" t="s">
        <v>110</v>
      </c>
      <c r="D37" s="258"/>
      <c r="E37" s="259"/>
    </row>
    <row r="38" spans="1:5" s="260" customFormat="1" ht="30" customHeight="1">
      <c r="A38" s="263"/>
      <c r="B38" s="268" t="s">
        <v>112</v>
      </c>
      <c r="C38" s="257" t="s">
        <v>111</v>
      </c>
      <c r="D38" s="258"/>
      <c r="E38" s="259"/>
    </row>
    <row r="39" spans="1:3" ht="12.75">
      <c r="A39" s="251"/>
      <c r="B39" s="251"/>
      <c r="C39" s="252"/>
    </row>
    <row r="40" spans="1:3" ht="12.75">
      <c r="A40" s="251"/>
      <c r="B40" s="251"/>
      <c r="C40" s="252"/>
    </row>
    <row r="41" spans="1:5" s="260" customFormat="1" ht="19.5" customHeight="1">
      <c r="A41" s="361" t="s">
        <v>103</v>
      </c>
      <c r="B41" s="361"/>
      <c r="C41" s="361"/>
      <c r="D41" s="258"/>
      <c r="E41" s="259"/>
    </row>
    <row r="42" spans="1:3" ht="15" customHeight="1">
      <c r="A42" s="269" t="s">
        <v>94</v>
      </c>
      <c r="B42" s="358" t="s">
        <v>81</v>
      </c>
      <c r="C42" s="358"/>
    </row>
    <row r="43" spans="1:3" ht="30" customHeight="1">
      <c r="A43" s="269" t="s">
        <v>94</v>
      </c>
      <c r="B43" s="360" t="s">
        <v>82</v>
      </c>
      <c r="C43" s="360"/>
    </row>
    <row r="44" spans="1:3" ht="30" customHeight="1">
      <c r="A44" s="269" t="s">
        <v>94</v>
      </c>
      <c r="B44" s="360" t="s">
        <v>163</v>
      </c>
      <c r="C44" s="360"/>
    </row>
    <row r="45" spans="1:3" ht="15" customHeight="1">
      <c r="A45" s="269" t="s">
        <v>94</v>
      </c>
      <c r="B45" s="358" t="s">
        <v>83</v>
      </c>
      <c r="C45" s="358"/>
    </row>
    <row r="46" spans="1:3" ht="15" customHeight="1">
      <c r="A46" s="269" t="s">
        <v>94</v>
      </c>
      <c r="B46" s="358" t="s">
        <v>105</v>
      </c>
      <c r="C46" s="358"/>
    </row>
    <row r="47" spans="1:3" ht="30" customHeight="1">
      <c r="A47" s="269" t="s">
        <v>94</v>
      </c>
      <c r="B47" s="360" t="s">
        <v>164</v>
      </c>
      <c r="C47" s="360"/>
    </row>
    <row r="48" spans="1:3" ht="60" customHeight="1">
      <c r="A48" s="263"/>
      <c r="B48" s="270" t="s">
        <v>88</v>
      </c>
      <c r="C48" s="271" t="s">
        <v>84</v>
      </c>
    </row>
    <row r="49" spans="1:3" ht="12.75">
      <c r="A49" s="263"/>
      <c r="B49" s="270"/>
      <c r="C49" s="271"/>
    </row>
    <row r="50" spans="1:3" ht="12.75">
      <c r="A50" s="263"/>
      <c r="B50" s="263"/>
      <c r="C50" s="271"/>
    </row>
    <row r="51" spans="1:5" s="260" customFormat="1" ht="19.5" customHeight="1">
      <c r="A51" s="361" t="s">
        <v>102</v>
      </c>
      <c r="B51" s="361"/>
      <c r="C51" s="361"/>
      <c r="D51" s="258"/>
      <c r="E51" s="259"/>
    </row>
    <row r="52" spans="1:3" ht="15" customHeight="1">
      <c r="A52" s="269" t="s">
        <v>94</v>
      </c>
      <c r="B52" s="358" t="s">
        <v>83</v>
      </c>
      <c r="C52" s="358"/>
    </row>
    <row r="53" spans="1:3" ht="15" customHeight="1">
      <c r="A53" s="269" t="s">
        <v>94</v>
      </c>
      <c r="B53" s="358" t="s">
        <v>105</v>
      </c>
      <c r="C53" s="358"/>
    </row>
    <row r="54" spans="1:3" ht="30" customHeight="1">
      <c r="A54" s="269" t="s">
        <v>94</v>
      </c>
      <c r="B54" s="360" t="s">
        <v>164</v>
      </c>
      <c r="C54" s="360"/>
    </row>
    <row r="55" spans="1:3" ht="60" customHeight="1">
      <c r="A55" s="263"/>
      <c r="B55" s="270" t="s">
        <v>88</v>
      </c>
      <c r="C55" s="271" t="s">
        <v>84</v>
      </c>
    </row>
    <row r="56" spans="1:3" ht="12.75">
      <c r="A56" s="263"/>
      <c r="B56" s="270"/>
      <c r="C56" s="271"/>
    </row>
    <row r="57" spans="1:3" ht="12.75">
      <c r="A57" s="263"/>
      <c r="B57" s="263"/>
      <c r="C57" s="271"/>
    </row>
    <row r="58" spans="1:5" s="260" customFormat="1" ht="19.5" customHeight="1">
      <c r="A58" s="361" t="s">
        <v>101</v>
      </c>
      <c r="B58" s="361"/>
      <c r="C58" s="361"/>
      <c r="D58" s="258"/>
      <c r="E58" s="259"/>
    </row>
    <row r="59" spans="1:3" ht="15" customHeight="1">
      <c r="A59" s="269" t="s">
        <v>94</v>
      </c>
      <c r="B59" s="358" t="s">
        <v>85</v>
      </c>
      <c r="C59" s="358"/>
    </row>
    <row r="60" spans="1:3" ht="30" customHeight="1">
      <c r="A60" s="269" t="s">
        <v>94</v>
      </c>
      <c r="B60" s="360" t="s">
        <v>86</v>
      </c>
      <c r="C60" s="360"/>
    </row>
    <row r="61" spans="1:3" ht="30" customHeight="1">
      <c r="A61" s="269" t="s">
        <v>94</v>
      </c>
      <c r="B61" s="357" t="s">
        <v>104</v>
      </c>
      <c r="C61" s="357"/>
    </row>
    <row r="62" spans="1:3" ht="15" customHeight="1">
      <c r="A62" s="269" t="s">
        <v>94</v>
      </c>
      <c r="B62" s="358" t="s">
        <v>87</v>
      </c>
      <c r="C62" s="358"/>
    </row>
    <row r="63" spans="1:3" ht="12.75">
      <c r="A63" s="272"/>
      <c r="B63" s="359"/>
      <c r="C63" s="359"/>
    </row>
  </sheetData>
  <sheetProtection password="C1BC" sheet="1"/>
  <protectedRanges>
    <protectedRange sqref="A5:C5 B61:C61" name="Bereich1"/>
  </protectedRanges>
  <mergeCells count="33">
    <mergeCell ref="A5:C5"/>
    <mergeCell ref="A7:C7"/>
    <mergeCell ref="A10:C10"/>
    <mergeCell ref="A11:C11"/>
    <mergeCell ref="B13:C13"/>
    <mergeCell ref="B15:C15"/>
    <mergeCell ref="B16:C16"/>
    <mergeCell ref="A18:C18"/>
    <mergeCell ref="A20:C20"/>
    <mergeCell ref="A23:C23"/>
    <mergeCell ref="A26:C26"/>
    <mergeCell ref="A27:C27"/>
    <mergeCell ref="A29:C29"/>
    <mergeCell ref="A32:C32"/>
    <mergeCell ref="A33:C33"/>
    <mergeCell ref="A36:C36"/>
    <mergeCell ref="A41:C41"/>
    <mergeCell ref="B42:C42"/>
    <mergeCell ref="B43:C43"/>
    <mergeCell ref="B44:C44"/>
    <mergeCell ref="B45:C45"/>
    <mergeCell ref="B46:C46"/>
    <mergeCell ref="B47:C47"/>
    <mergeCell ref="A51:C51"/>
    <mergeCell ref="B61:C61"/>
    <mergeCell ref="B62:C62"/>
    <mergeCell ref="B63:C63"/>
    <mergeCell ref="B52:C52"/>
    <mergeCell ref="B53:C53"/>
    <mergeCell ref="B54:C54"/>
    <mergeCell ref="A58:C58"/>
    <mergeCell ref="B59:C59"/>
    <mergeCell ref="B60:C60"/>
  </mergeCells>
  <printOptions/>
  <pageMargins left="0.7086614173228347" right="0.7086614173228347" top="0.5905511811023623" bottom="0.5905511811023623" header="0.31496062992125984" footer="0.31496062992125984"/>
  <pageSetup fitToHeight="0" fitToWidth="1" horizontalDpi="600" verticalDpi="600" orientation="portrait" paperSize="9" scale="94" r:id="rId2"/>
  <rowBreaks count="1" manualBreakCount="1">
    <brk id="31" max="2" man="1"/>
  </rowBreaks>
  <drawing r:id="rId1"/>
</worksheet>
</file>

<file path=xl/worksheets/sheet2.xml><?xml version="1.0" encoding="utf-8"?>
<worksheet xmlns="http://schemas.openxmlformats.org/spreadsheetml/2006/main" xmlns:r="http://schemas.openxmlformats.org/officeDocument/2006/relationships">
  <sheetPr>
    <tabColor rgb="FF00B0F0"/>
  </sheetPr>
  <dimension ref="A1:U150"/>
  <sheetViews>
    <sheetView showGridLines="0" zoomScaleSheetLayoutView="100" workbookViewId="0" topLeftCell="A1">
      <selection activeCell="U1" sqref="U1"/>
    </sheetView>
  </sheetViews>
  <sheetFormatPr defaultColWidth="12" defaultRowHeight="12.75"/>
  <cols>
    <col min="1" max="1" width="14.83203125" style="1" customWidth="1"/>
    <col min="2" max="2" width="33.83203125" style="1" customWidth="1"/>
    <col min="3" max="3" width="7.33203125" style="1" customWidth="1"/>
    <col min="4" max="4" width="6" style="1" bestFit="1" customWidth="1"/>
    <col min="5" max="5" width="17.83203125" style="1" customWidth="1"/>
    <col min="6" max="18" width="13.33203125" style="1" customWidth="1"/>
    <col min="19" max="19" width="2.83203125" style="1" customWidth="1"/>
    <col min="20" max="20" width="13.33203125" style="1" customWidth="1"/>
    <col min="21" max="16384" width="12" style="1" customWidth="1"/>
  </cols>
  <sheetData>
    <row r="1" spans="1:20" ht="28.5" customHeight="1">
      <c r="A1" s="381" t="s">
        <v>13</v>
      </c>
      <c r="B1" s="381"/>
      <c r="C1" s="381"/>
      <c r="D1" s="381"/>
      <c r="E1" s="381"/>
      <c r="F1" s="381"/>
      <c r="G1" s="381"/>
      <c r="H1" s="381"/>
      <c r="I1" s="381"/>
      <c r="J1" s="381"/>
      <c r="K1" s="381"/>
      <c r="L1" s="381"/>
      <c r="M1" s="381"/>
      <c r="N1" s="381"/>
      <c r="O1" s="381"/>
      <c r="P1" s="381"/>
      <c r="Q1" s="381"/>
      <c r="R1" s="381"/>
      <c r="S1" s="381"/>
      <c r="T1" s="381"/>
    </row>
    <row r="2" spans="1:20" ht="19.5" customHeight="1">
      <c r="A2" s="382" t="s">
        <v>19</v>
      </c>
      <c r="B2" s="382"/>
      <c r="C2" s="382"/>
      <c r="D2" s="382"/>
      <c r="E2" s="382"/>
      <c r="F2" s="382"/>
      <c r="G2" s="382"/>
      <c r="H2" s="382"/>
      <c r="I2" s="382"/>
      <c r="J2" s="382"/>
      <c r="K2" s="382"/>
      <c r="L2" s="382"/>
      <c r="M2" s="382"/>
      <c r="N2" s="382"/>
      <c r="O2" s="382"/>
      <c r="P2" s="382"/>
      <c r="Q2" s="382"/>
      <c r="R2" s="382"/>
      <c r="S2" s="382"/>
      <c r="T2" s="382"/>
    </row>
    <row r="3" spans="1:20" ht="15" customHeight="1">
      <c r="A3" s="383" t="s">
        <v>51</v>
      </c>
      <c r="B3" s="383"/>
      <c r="C3" s="383"/>
      <c r="D3" s="383"/>
      <c r="E3" s="383"/>
      <c r="F3" s="383"/>
      <c r="G3" s="383"/>
      <c r="H3" s="383"/>
      <c r="I3" s="383"/>
      <c r="J3" s="383"/>
      <c r="K3" s="383"/>
      <c r="L3" s="383"/>
      <c r="M3" s="383"/>
      <c r="N3" s="383"/>
      <c r="O3" s="383"/>
      <c r="P3" s="383"/>
      <c r="Q3" s="383"/>
      <c r="R3" s="383"/>
      <c r="S3" s="383"/>
      <c r="T3" s="383"/>
    </row>
    <row r="4" spans="2:19" ht="19.5" customHeight="1">
      <c r="B4" s="55"/>
      <c r="C4" s="384" t="s">
        <v>16</v>
      </c>
      <c r="D4" s="384"/>
      <c r="E4" s="384"/>
      <c r="F4" s="384"/>
      <c r="G4" s="384"/>
      <c r="H4" s="384"/>
      <c r="I4" s="384"/>
      <c r="J4" s="384"/>
      <c r="K4" s="384"/>
      <c r="L4" s="384"/>
      <c r="M4" s="384"/>
      <c r="N4" s="384"/>
      <c r="O4" s="384"/>
      <c r="P4" s="384"/>
      <c r="R4" s="149" t="s">
        <v>199</v>
      </c>
      <c r="S4" s="4"/>
    </row>
    <row r="5" spans="1:17" ht="9.75" customHeight="1">
      <c r="A5" s="295"/>
      <c r="B5" s="295"/>
      <c r="C5" s="295"/>
      <c r="D5" s="295"/>
      <c r="E5" s="295"/>
      <c r="F5" s="295"/>
      <c r="G5" s="295"/>
      <c r="H5" s="295"/>
      <c r="I5" s="295"/>
      <c r="J5" s="295"/>
      <c r="K5" s="295"/>
      <c r="L5" s="295"/>
      <c r="M5" s="295"/>
      <c r="N5" s="295"/>
      <c r="O5" s="295"/>
      <c r="P5" s="149"/>
      <c r="Q5" s="54"/>
    </row>
    <row r="6" spans="1:20" ht="19.5" customHeight="1">
      <c r="A6" s="392" t="s">
        <v>153</v>
      </c>
      <c r="B6" s="392"/>
      <c r="C6" s="392"/>
      <c r="D6" s="392"/>
      <c r="E6" s="392"/>
      <c r="F6" s="392"/>
      <c r="G6" s="392"/>
      <c r="H6" s="392"/>
      <c r="I6" s="392"/>
      <c r="J6" s="392"/>
      <c r="K6" s="392"/>
      <c r="L6" s="392"/>
      <c r="M6" s="392"/>
      <c r="N6" s="392"/>
      <c r="O6" s="392"/>
      <c r="P6" s="392"/>
      <c r="Q6" s="392"/>
      <c r="R6" s="392"/>
      <c r="S6" s="392"/>
      <c r="T6" s="392"/>
    </row>
    <row r="7" spans="1:17" ht="19.5" customHeight="1" thickBot="1">
      <c r="A7" s="295"/>
      <c r="B7" s="295"/>
      <c r="C7" s="295"/>
      <c r="D7" s="295"/>
      <c r="E7" s="295"/>
      <c r="F7" s="295"/>
      <c r="G7" s="295"/>
      <c r="H7" s="295"/>
      <c r="I7" s="295"/>
      <c r="J7" s="54"/>
      <c r="K7" s="54"/>
      <c r="L7" s="54"/>
      <c r="M7" s="54"/>
      <c r="N7" s="54"/>
      <c r="O7" s="54"/>
      <c r="P7" s="54"/>
      <c r="Q7" s="54"/>
    </row>
    <row r="8" spans="1:19" ht="27" customHeight="1" thickBot="1">
      <c r="A8" s="54"/>
      <c r="B8" s="56" t="s">
        <v>1</v>
      </c>
      <c r="C8" s="385"/>
      <c r="D8" s="385"/>
      <c r="E8" s="385"/>
      <c r="F8" s="385"/>
      <c r="G8" s="385"/>
      <c r="H8" s="385"/>
      <c r="I8" s="386"/>
      <c r="J8" s="90"/>
      <c r="K8" s="387" t="s">
        <v>32</v>
      </c>
      <c r="L8" s="388"/>
      <c r="M8" s="389"/>
      <c r="N8" s="390"/>
      <c r="O8" s="390"/>
      <c r="P8" s="390"/>
      <c r="Q8" s="390"/>
      <c r="R8" s="391"/>
      <c r="S8" s="6"/>
    </row>
    <row r="9" spans="1:19" ht="27" customHeight="1" thickBot="1">
      <c r="A9" s="54"/>
      <c r="B9" s="91" t="s">
        <v>50</v>
      </c>
      <c r="C9" s="393"/>
      <c r="D9" s="394"/>
      <c r="E9" s="394"/>
      <c r="F9" s="394"/>
      <c r="G9" s="394"/>
      <c r="H9" s="394"/>
      <c r="I9" s="395"/>
      <c r="J9" s="54"/>
      <c r="K9" s="54"/>
      <c r="L9" s="54"/>
      <c r="M9" s="54"/>
      <c r="N9" s="54"/>
      <c r="O9" s="54"/>
      <c r="P9" s="54"/>
      <c r="Q9" s="54"/>
      <c r="R9" s="54"/>
      <c r="S9" s="3"/>
    </row>
    <row r="10" spans="1:19" ht="10.5" customHeight="1" thickBot="1">
      <c r="A10" s="57"/>
      <c r="B10" s="57"/>
      <c r="C10" s="58"/>
      <c r="D10" s="58"/>
      <c r="E10" s="58"/>
      <c r="F10" s="58"/>
      <c r="G10" s="58"/>
      <c r="H10" s="58"/>
      <c r="I10" s="58"/>
      <c r="J10" s="58"/>
      <c r="K10" s="58"/>
      <c r="L10" s="54"/>
      <c r="M10" s="54"/>
      <c r="N10" s="54"/>
      <c r="O10" s="54"/>
      <c r="P10" s="54"/>
      <c r="Q10" s="54"/>
      <c r="R10" s="54"/>
      <c r="S10" s="3"/>
    </row>
    <row r="11" spans="1:19" ht="20.25" customHeight="1" thickBot="1">
      <c r="A11" s="57"/>
      <c r="B11" s="396" t="str">
        <f>CONCATENATE("Höchstbeitragsgrundlage ",RIGHT(M8,4),":")</f>
        <v>Höchstbeitragsgrundlage :</v>
      </c>
      <c r="C11" s="397"/>
      <c r="D11" s="397"/>
      <c r="E11" s="398"/>
      <c r="F11" s="250" t="e">
        <f>IF(VLOOKUP(VALUE(RIGHT(M8,4)),Stammdaten!B3:C14,2)=0,"Stammdaten",VLOOKUP(VALUE(RIGHT(M8,4)),Stammdaten!B3:C14,2))</f>
        <v>#VALUE!</v>
      </c>
      <c r="G11" s="54"/>
      <c r="H11" s="54"/>
      <c r="I11" s="54"/>
      <c r="J11" s="54"/>
      <c r="K11" s="409" t="s">
        <v>144</v>
      </c>
      <c r="L11" s="410"/>
      <c r="M11" s="410"/>
      <c r="N11" s="411"/>
      <c r="O11" s="290">
        <v>2</v>
      </c>
      <c r="P11" s="54"/>
      <c r="Q11" s="54"/>
      <c r="R11" s="54"/>
      <c r="S11" s="3"/>
    </row>
    <row r="12" spans="1:19" ht="20.25" customHeight="1" thickBot="1">
      <c r="A12" s="57"/>
      <c r="B12" s="399" t="s">
        <v>124</v>
      </c>
      <c r="C12" s="400"/>
      <c r="D12" s="400"/>
      <c r="E12" s="401"/>
      <c r="F12" s="219"/>
      <c r="G12" s="54"/>
      <c r="H12" s="54"/>
      <c r="I12" s="54"/>
      <c r="J12" s="54"/>
      <c r="K12" s="54"/>
      <c r="L12" s="54"/>
      <c r="M12" s="54"/>
      <c r="N12" s="54"/>
      <c r="O12" s="54"/>
      <c r="P12" s="54"/>
      <c r="Q12" s="54"/>
      <c r="R12" s="54"/>
      <c r="S12" s="3"/>
    </row>
    <row r="13" spans="1:19" ht="15" customHeight="1" thickBot="1">
      <c r="A13" s="57"/>
      <c r="B13" s="57"/>
      <c r="C13" s="59"/>
      <c r="D13" s="59"/>
      <c r="E13" s="59"/>
      <c r="F13" s="402" t="s">
        <v>17</v>
      </c>
      <c r="G13" s="402"/>
      <c r="H13" s="402"/>
      <c r="I13" s="402"/>
      <c r="J13" s="402"/>
      <c r="K13" s="402"/>
      <c r="L13" s="402"/>
      <c r="M13" s="402"/>
      <c r="N13" s="402"/>
      <c r="O13" s="402"/>
      <c r="P13" s="402"/>
      <c r="Q13" s="402"/>
      <c r="R13" s="402"/>
      <c r="S13" s="3"/>
    </row>
    <row r="14" spans="1:19" ht="18" customHeight="1">
      <c r="A14" s="57"/>
      <c r="B14" s="57"/>
      <c r="C14" s="60"/>
      <c r="D14" s="60"/>
      <c r="E14" s="60"/>
      <c r="F14" s="403" t="s">
        <v>34</v>
      </c>
      <c r="G14" s="404"/>
      <c r="H14" s="404"/>
      <c r="I14" s="404"/>
      <c r="J14" s="404"/>
      <c r="K14" s="404"/>
      <c r="L14" s="404"/>
      <c r="M14" s="404"/>
      <c r="N14" s="404"/>
      <c r="O14" s="404"/>
      <c r="P14" s="404"/>
      <c r="Q14" s="405"/>
      <c r="R14" s="406" t="s">
        <v>35</v>
      </c>
      <c r="S14" s="3"/>
    </row>
    <row r="15" spans="1:19" ht="6" customHeight="1">
      <c r="A15" s="54"/>
      <c r="B15" s="61"/>
      <c r="C15" s="62"/>
      <c r="D15" s="62"/>
      <c r="E15" s="62"/>
      <c r="F15" s="92"/>
      <c r="G15" s="62"/>
      <c r="H15" s="62"/>
      <c r="I15" s="62"/>
      <c r="J15" s="62"/>
      <c r="K15" s="71"/>
      <c r="L15" s="71"/>
      <c r="M15" s="71"/>
      <c r="N15" s="71"/>
      <c r="O15" s="71"/>
      <c r="P15" s="71"/>
      <c r="Q15" s="93"/>
      <c r="R15" s="407"/>
      <c r="S15" s="3"/>
    </row>
    <row r="16" spans="1:19" ht="16.5" customHeight="1" thickBot="1">
      <c r="A16" s="54"/>
      <c r="B16" s="61"/>
      <c r="C16" s="62"/>
      <c r="D16" s="62"/>
      <c r="E16" s="62"/>
      <c r="F16" s="94" t="s">
        <v>33</v>
      </c>
      <c r="G16" s="95" t="s">
        <v>36</v>
      </c>
      <c r="H16" s="95" t="s">
        <v>37</v>
      </c>
      <c r="I16" s="95" t="s">
        <v>38</v>
      </c>
      <c r="J16" s="95" t="s">
        <v>39</v>
      </c>
      <c r="K16" s="95" t="s">
        <v>40</v>
      </c>
      <c r="L16" s="95" t="s">
        <v>41</v>
      </c>
      <c r="M16" s="95" t="s">
        <v>42</v>
      </c>
      <c r="N16" s="95" t="s">
        <v>43</v>
      </c>
      <c r="O16" s="95" t="s">
        <v>44</v>
      </c>
      <c r="P16" s="95" t="s">
        <v>45</v>
      </c>
      <c r="Q16" s="96" t="s">
        <v>46</v>
      </c>
      <c r="R16" s="408"/>
      <c r="S16" s="3"/>
    </row>
    <row r="17" spans="1:19" ht="21.75" customHeight="1">
      <c r="A17" s="413" t="s">
        <v>9</v>
      </c>
      <c r="B17" s="97" t="s">
        <v>3</v>
      </c>
      <c r="C17" s="412"/>
      <c r="D17" s="412"/>
      <c r="E17" s="416"/>
      <c r="F17" s="164"/>
      <c r="G17" s="165"/>
      <c r="H17" s="165"/>
      <c r="I17" s="165"/>
      <c r="J17" s="165"/>
      <c r="K17" s="165"/>
      <c r="L17" s="165"/>
      <c r="M17" s="165"/>
      <c r="N17" s="165"/>
      <c r="O17" s="165"/>
      <c r="P17" s="165"/>
      <c r="Q17" s="166"/>
      <c r="R17" s="98">
        <f>SUM(F17:Q17)</f>
        <v>0</v>
      </c>
      <c r="S17" s="3"/>
    </row>
    <row r="18" spans="1:19" ht="21.75" customHeight="1">
      <c r="A18" s="414"/>
      <c r="B18" s="99" t="s">
        <v>18</v>
      </c>
      <c r="C18" s="64"/>
      <c r="D18" s="64"/>
      <c r="E18" s="100"/>
      <c r="F18" s="167"/>
      <c r="G18" s="168"/>
      <c r="H18" s="168"/>
      <c r="I18" s="168"/>
      <c r="J18" s="168"/>
      <c r="K18" s="168"/>
      <c r="L18" s="168"/>
      <c r="M18" s="168"/>
      <c r="N18" s="168"/>
      <c r="O18" s="168"/>
      <c r="P18" s="168"/>
      <c r="Q18" s="169"/>
      <c r="R18" s="101">
        <f aca="true" t="shared" si="0" ref="R18:R24">SUM(F18:Q18)</f>
        <v>0</v>
      </c>
      <c r="S18" s="3"/>
    </row>
    <row r="19" spans="1:19" ht="21.75" customHeight="1">
      <c r="A19" s="414"/>
      <c r="B19" s="99" t="s">
        <v>8</v>
      </c>
      <c r="C19" s="64"/>
      <c r="D19" s="64"/>
      <c r="E19" s="100"/>
      <c r="F19" s="167"/>
      <c r="G19" s="168"/>
      <c r="H19" s="168"/>
      <c r="I19" s="168"/>
      <c r="J19" s="168"/>
      <c r="K19" s="168"/>
      <c r="L19" s="168"/>
      <c r="M19" s="168"/>
      <c r="N19" s="168"/>
      <c r="O19" s="168"/>
      <c r="P19" s="168"/>
      <c r="Q19" s="169"/>
      <c r="R19" s="101">
        <f t="shared" si="0"/>
        <v>0</v>
      </c>
      <c r="S19" s="3"/>
    </row>
    <row r="20" spans="1:19" ht="21.75" customHeight="1">
      <c r="A20" s="414"/>
      <c r="B20" s="99" t="s">
        <v>15</v>
      </c>
      <c r="C20" s="64"/>
      <c r="D20" s="64"/>
      <c r="E20" s="100"/>
      <c r="F20" s="167"/>
      <c r="G20" s="168"/>
      <c r="H20" s="168"/>
      <c r="I20" s="168"/>
      <c r="J20" s="168"/>
      <c r="K20" s="168"/>
      <c r="L20" s="168"/>
      <c r="M20" s="168"/>
      <c r="N20" s="168"/>
      <c r="O20" s="168"/>
      <c r="P20" s="168"/>
      <c r="Q20" s="169"/>
      <c r="R20" s="101">
        <f t="shared" si="0"/>
        <v>0</v>
      </c>
      <c r="S20" s="3"/>
    </row>
    <row r="21" spans="1:19" ht="21.75" customHeight="1">
      <c r="A21" s="414"/>
      <c r="B21" s="102" t="s">
        <v>7</v>
      </c>
      <c r="C21" s="417"/>
      <c r="D21" s="417"/>
      <c r="E21" s="417"/>
      <c r="F21" s="170"/>
      <c r="G21" s="171"/>
      <c r="H21" s="171"/>
      <c r="I21" s="171"/>
      <c r="J21" s="171"/>
      <c r="K21" s="171"/>
      <c r="L21" s="171"/>
      <c r="M21" s="171"/>
      <c r="N21" s="171"/>
      <c r="O21" s="171"/>
      <c r="P21" s="171"/>
      <c r="Q21" s="172"/>
      <c r="R21" s="103">
        <f t="shared" si="0"/>
        <v>0</v>
      </c>
      <c r="S21" s="3"/>
    </row>
    <row r="22" spans="1:19" ht="21.75" customHeight="1">
      <c r="A22" s="414"/>
      <c r="B22" s="104" t="s">
        <v>129</v>
      </c>
      <c r="C22" s="418"/>
      <c r="D22" s="418"/>
      <c r="E22" s="418"/>
      <c r="F22" s="173"/>
      <c r="G22" s="174"/>
      <c r="H22" s="174"/>
      <c r="I22" s="174"/>
      <c r="J22" s="174"/>
      <c r="K22" s="174"/>
      <c r="L22" s="174"/>
      <c r="M22" s="174"/>
      <c r="N22" s="174"/>
      <c r="O22" s="174"/>
      <c r="P22" s="174"/>
      <c r="Q22" s="175"/>
      <c r="R22" s="103">
        <f t="shared" si="0"/>
        <v>0</v>
      </c>
      <c r="S22" s="3"/>
    </row>
    <row r="23" spans="1:19" ht="21.75" customHeight="1">
      <c r="A23" s="414"/>
      <c r="B23" s="104" t="s">
        <v>55</v>
      </c>
      <c r="C23" s="66"/>
      <c r="D23" s="66"/>
      <c r="E23" s="66"/>
      <c r="F23" s="105">
        <f aca="true" t="shared" si="1" ref="F23:Q23">F80</f>
        <v>0</v>
      </c>
      <c r="G23" s="106">
        <f t="shared" si="1"/>
        <v>0</v>
      </c>
      <c r="H23" s="106">
        <f t="shared" si="1"/>
        <v>0</v>
      </c>
      <c r="I23" s="106">
        <f t="shared" si="1"/>
        <v>0</v>
      </c>
      <c r="J23" s="106">
        <f t="shared" si="1"/>
        <v>0</v>
      </c>
      <c r="K23" s="106">
        <f t="shared" si="1"/>
        <v>0</v>
      </c>
      <c r="L23" s="106">
        <f t="shared" si="1"/>
        <v>0</v>
      </c>
      <c r="M23" s="106">
        <f t="shared" si="1"/>
        <v>0</v>
      </c>
      <c r="N23" s="106">
        <f t="shared" si="1"/>
        <v>0</v>
      </c>
      <c r="O23" s="106">
        <f t="shared" si="1"/>
        <v>0</v>
      </c>
      <c r="P23" s="106">
        <f t="shared" si="1"/>
        <v>0</v>
      </c>
      <c r="Q23" s="107">
        <f t="shared" si="1"/>
        <v>0</v>
      </c>
      <c r="R23" s="108">
        <f t="shared" si="0"/>
        <v>0</v>
      </c>
      <c r="S23" s="3"/>
    </row>
    <row r="24" spans="1:19" ht="21.75" customHeight="1">
      <c r="A24" s="414"/>
      <c r="B24" s="160" t="s">
        <v>75</v>
      </c>
      <c r="C24" s="65"/>
      <c r="D24" s="65"/>
      <c r="E24" s="65"/>
      <c r="F24" s="109">
        <f aca="true" t="shared" si="2" ref="F24:Q24">F91</f>
        <v>0</v>
      </c>
      <c r="G24" s="110">
        <f t="shared" si="2"/>
        <v>0</v>
      </c>
      <c r="H24" s="110">
        <f t="shared" si="2"/>
        <v>0</v>
      </c>
      <c r="I24" s="110">
        <f t="shared" si="2"/>
        <v>0</v>
      </c>
      <c r="J24" s="110">
        <f t="shared" si="2"/>
        <v>0</v>
      </c>
      <c r="K24" s="110">
        <f t="shared" si="2"/>
        <v>0</v>
      </c>
      <c r="L24" s="110">
        <f t="shared" si="2"/>
        <v>0</v>
      </c>
      <c r="M24" s="110">
        <f t="shared" si="2"/>
        <v>0</v>
      </c>
      <c r="N24" s="110">
        <f t="shared" si="2"/>
        <v>0</v>
      </c>
      <c r="O24" s="110">
        <f t="shared" si="2"/>
        <v>0</v>
      </c>
      <c r="P24" s="110">
        <f t="shared" si="2"/>
        <v>0</v>
      </c>
      <c r="Q24" s="111">
        <f t="shared" si="2"/>
        <v>0</v>
      </c>
      <c r="R24" s="103">
        <f t="shared" si="0"/>
        <v>0</v>
      </c>
      <c r="S24" s="3"/>
    </row>
    <row r="25" spans="1:19" ht="21.75" customHeight="1" thickBot="1">
      <c r="A25" s="414"/>
      <c r="B25" s="159" t="s">
        <v>74</v>
      </c>
      <c r="C25" s="64"/>
      <c r="D25" s="64"/>
      <c r="E25" s="64"/>
      <c r="F25" s="176"/>
      <c r="G25" s="177"/>
      <c r="H25" s="177"/>
      <c r="I25" s="177"/>
      <c r="J25" s="177"/>
      <c r="K25" s="177"/>
      <c r="L25" s="177"/>
      <c r="M25" s="177"/>
      <c r="N25" s="177"/>
      <c r="O25" s="177"/>
      <c r="P25" s="177"/>
      <c r="Q25" s="178"/>
      <c r="R25" s="131">
        <f>SUM(F25:Q25)</f>
        <v>0</v>
      </c>
      <c r="S25" s="3"/>
    </row>
    <row r="26" spans="1:19" ht="21.75" customHeight="1" thickBot="1">
      <c r="A26" s="415"/>
      <c r="B26" s="278" t="s">
        <v>53</v>
      </c>
      <c r="C26" s="279"/>
      <c r="D26" s="279"/>
      <c r="E26" s="280"/>
      <c r="F26" s="143">
        <f>SUM(F17:F25)-F18</f>
        <v>0</v>
      </c>
      <c r="G26" s="144">
        <f aca="true" t="shared" si="3" ref="G26:P26">SUM(G17:G25)-G18</f>
        <v>0</v>
      </c>
      <c r="H26" s="144">
        <f t="shared" si="3"/>
        <v>0</v>
      </c>
      <c r="I26" s="144">
        <f t="shared" si="3"/>
        <v>0</v>
      </c>
      <c r="J26" s="144">
        <f t="shared" si="3"/>
        <v>0</v>
      </c>
      <c r="K26" s="144">
        <f t="shared" si="3"/>
        <v>0</v>
      </c>
      <c r="L26" s="144">
        <f t="shared" si="3"/>
        <v>0</v>
      </c>
      <c r="M26" s="144">
        <f t="shared" si="3"/>
        <v>0</v>
      </c>
      <c r="N26" s="144">
        <f t="shared" si="3"/>
        <v>0</v>
      </c>
      <c r="O26" s="144">
        <f t="shared" si="3"/>
        <v>0</v>
      </c>
      <c r="P26" s="144">
        <f t="shared" si="3"/>
        <v>0</v>
      </c>
      <c r="Q26" s="145">
        <f>SUM(Q17:Q25)-Q18</f>
        <v>0</v>
      </c>
      <c r="R26" s="68">
        <f>SUM(F26:Q26)</f>
        <v>0</v>
      </c>
      <c r="S26" s="3"/>
    </row>
    <row r="27" spans="1:19" ht="7.5" customHeight="1" thickBot="1">
      <c r="A27" s="54"/>
      <c r="B27" s="61"/>
      <c r="C27" s="62"/>
      <c r="D27" s="62"/>
      <c r="E27" s="62"/>
      <c r="F27" s="112"/>
      <c r="G27" s="112"/>
      <c r="H27" s="112"/>
      <c r="I27" s="112"/>
      <c r="J27" s="112"/>
      <c r="K27" s="112"/>
      <c r="L27" s="112"/>
      <c r="M27" s="112"/>
      <c r="N27" s="112"/>
      <c r="O27" s="112"/>
      <c r="P27" s="112"/>
      <c r="Q27" s="112"/>
      <c r="R27" s="69"/>
      <c r="S27" s="54"/>
    </row>
    <row r="28" spans="1:19" ht="21.75" customHeight="1">
      <c r="A28" s="365" t="s">
        <v>141</v>
      </c>
      <c r="B28" s="276" t="s">
        <v>7</v>
      </c>
      <c r="C28" s="412"/>
      <c r="D28" s="412"/>
      <c r="E28" s="412"/>
      <c r="F28" s="301">
        <f>IF(F21=0,0,IF(SUM($F$24:F$24)=0,F21,IF($Q$17&gt;0,MIN(F21,($R$17+$R$19+$R$20+$R$23)/COUNTA($F$17:$Q$17)*(2/$O$11)),MIN(F21,(SUM($F$17:F$17)+SUM($F$19:F$19)+SUM($F$20:F$20)+SUM($F$23:F$23))/COUNTA($F$17:F$17)*(2/$O$11)))))</f>
        <v>0</v>
      </c>
      <c r="G28" s="302">
        <f>IF(G21=0,0,IF(SUM($F$24:G$24)=0,G21,IF($Q$17&gt;0,MIN(G21,($R$17+$R$19+$R$20+$R$23)/COUNTA($F$17:$Q$17)*(2/$O$11)),MIN(G21,(SUM($F$17:G$17)+SUM($F$19:G$19)+SUM($F$20:G$20)+SUM($F$23:G$23))/COUNTA($F$17:G$17)*(2/$O$11)))))</f>
        <v>0</v>
      </c>
      <c r="H28" s="302">
        <f>IF(H21=0,0,IF(SUM($F$24:H$24)=0,H21,IF($Q$17&gt;0,MIN(H21,($R$17+$R$19+$R$20+$R$23)/COUNTA($F$17:$Q$17)*(2/$O$11)),MIN(H21,(SUM($F$17:H$17)+SUM($F$19:H$19)+SUM($F$20:H$20)+SUM($F$23:H$23))/COUNTA($F$17:H$17)*(2/$O$11)))))</f>
        <v>0</v>
      </c>
      <c r="I28" s="302">
        <f>IF(I21=0,0,IF(SUM($F$24:I$24)=0,I21,IF($Q$17&gt;0,MIN(I21,($R$17+$R$19+$R$20+$R$23)/COUNTA($F$17:$Q$17)*(2/$O$11)),MIN(I21,(SUM($F$17:I$17)+SUM($F$19:I$19)+SUM($F$20:I$20)+SUM($F$23:I$23))/COUNTA($F$17:I$17)*(2/$O$11)))))</f>
        <v>0</v>
      </c>
      <c r="J28" s="302">
        <f>IF(J21=0,0,IF(SUM($F$24:J$24)=0,J21,IF($Q$17&gt;0,MIN(J21,($R$17+$R$19+$R$20+$R$23)/COUNTA($F$17:$Q$17)*(2/$O$11)),MIN(J21,(SUM($F$17:J$17)+SUM($F$19:J$19)+SUM($F$20:J$20)+SUM($F$23:J$23))/COUNTA($F$17:J$17)*(2/$O$11)))))</f>
        <v>0</v>
      </c>
      <c r="K28" s="302">
        <f>IF(K21=0,0,IF(SUM($F$24:K$24)=0,K21,IF($Q$17&gt;0,MIN(K21,($R$17+$R$19+$R$20+$R$23)/COUNTA($F$17:$Q$17)*(2/$O$11)),MIN(K21,(SUM($F$17:K$17)+SUM($F$19:K$19)+SUM($F$20:K$20)+SUM($F$23:K$23))/COUNTA($F$17:K$17)*(2/$O$11)))))</f>
        <v>0</v>
      </c>
      <c r="L28" s="302">
        <f>IF(L21=0,0,IF(SUM($F$24:L$24)=0,L21,IF($Q$17&gt;0,MIN(L21,($R$17+$R$19+$R$20+$R$23)/COUNTA($F$17:$Q$17)*(2/$O$11)),MIN(L21,(SUM($F$17:L$17)+SUM($F$19:L$19)+SUM($F$20:L$20)+SUM($F$23:L$23))/COUNTA($F$17:L$17)*(2/$O$11)))))</f>
        <v>0</v>
      </c>
      <c r="M28" s="302">
        <f>IF(M21=0,0,IF(SUM($F$24:M$24)=0,M21,IF($Q$17&gt;0,MIN(M21,($R$17+$R$19+$R$20+$R$23)/COUNTA($F$17:$Q$17)*(2/$O$11)),MIN(M21,(SUM($F$17:M$17)+SUM($F$19:M$19)+SUM($F$20:M$20)+SUM($F$23:M$23))/COUNTA($F$17:M$17)*(2/$O$11)))))</f>
        <v>0</v>
      </c>
      <c r="N28" s="302">
        <f>IF(N21=0,0,IF(SUM($F$24:N$24)=0,N21,IF($Q$17&gt;0,MIN(N21,($R$17+$R$19+$R$20+$R$23)/COUNTA($F$17:$Q$17)*(2/$O$11)),MIN(N21,(SUM($F$17:N$17)+SUM($F$19:N$19)+SUM($F$20:N$20)+SUM($F$23:N$23))/COUNTA($F$17:N$17)*(2/$O$11)))))</f>
        <v>0</v>
      </c>
      <c r="O28" s="302">
        <f>IF(O21=0,0,IF(SUM($F$24:O$24)=0,O21,IF($Q$17&gt;0,MIN(O21,($R$17+$R$19+$R$20+$R$23)/COUNTA($F$17:$Q$17)*(2/$O$11)),MIN(O21,(SUM($F$17:O$17)+SUM($F$19:O$19)+SUM($F$20:O$20)+SUM($F$23:O$23))/COUNTA($F$17:O$17)*(2/$O$11)))))</f>
        <v>0</v>
      </c>
      <c r="P28" s="302">
        <f>IF(P21=0,0,IF(SUM($F$24:P$24)=0,P21,IF($Q$17&gt;0,MIN(P21,($R$17+$R$19+$R$20+$R$23)/COUNTA($F$17:$Q$17)*(2/$O$11)),MIN(P21,(SUM($F$17:P$17)+SUM($F$19:P$19)+SUM($F$20:P$20)+SUM($F$23:P$23))/COUNTA($F$17:P$17)*(2/$O$11)))))</f>
        <v>0</v>
      </c>
      <c r="Q28" s="303">
        <f>IF(Q21=0,0,IF(SUM($F$24:Q$24)=0,Q21,IF($Q$17&gt;0,MIN(Q21,($R$17+$R$19+$R$20+$R$23)/COUNTA($F$17:$Q$17)*(2/$O$11)),MIN(Q21,(SUM($F$17:Q$17)+SUM($F$19:Q$19)+SUM($F$20:Q$20)+SUM($F$23:Q$23))/COUNTA($F$17:Q$17)*(2/$O$11)))))</f>
        <v>0</v>
      </c>
      <c r="R28" s="98">
        <f>SUM(F28:Q28)</f>
        <v>0</v>
      </c>
      <c r="S28" s="54"/>
    </row>
    <row r="29" spans="1:19" ht="21.75" customHeight="1" thickBot="1">
      <c r="A29" s="366"/>
      <c r="B29" s="277" t="s">
        <v>129</v>
      </c>
      <c r="C29" s="418"/>
      <c r="D29" s="418"/>
      <c r="E29" s="418"/>
      <c r="F29" s="304">
        <f>IF(F22=0,0,IF(SUM($F$24:F$24)=0,F22,IF($Q$17&gt;0,MIN(F22,($R$17+$R$19+$R$20+$R$23)/COUNTA($F$17:$Q$17)*(2/$O$11)),MIN(F22,(SUM($F$17:F$17)+SUM($F$19:F$19)+SUM($F$20:F$20)+SUM($F$23:F$23))/COUNTA($F$17:F$17)*(2/$O$11)))))</f>
        <v>0</v>
      </c>
      <c r="G29" s="305">
        <f>IF(G22=0,0,IF(SUM($F$24:G$24)=0,G22,IF($Q$17&gt;0,MIN(G22,($R$17+$R$19+$R$20+$R$23)/COUNTA($F$17:$Q$17)*(2/$O$11)),MIN(G22,(SUM($F$17:G$17)+SUM($F$19:G$19)+SUM($F$20:G$20)+SUM($F$23:G$23))/COUNTA($F$17:G$17)*(2/$O$11)))))</f>
        <v>0</v>
      </c>
      <c r="H29" s="305">
        <f>IF(H22=0,0,IF(SUM($F$24:H$24)=0,H22,IF($Q$17&gt;0,MIN(H22,($R$17+$R$19+$R$20+$R$23)/COUNTA($F$17:$Q$17)*(2/$O$11)),MIN(H22,(SUM($F$17:H$17)+SUM($F$19:H$19)+SUM($F$20:H$20)+SUM($F$23:H$23))/COUNTA($F$17:H$17)*(2/$O$11)))))</f>
        <v>0</v>
      </c>
      <c r="I29" s="305">
        <f>IF(I22=0,0,IF(SUM($F$24:I$24)=0,I22,IF($Q$17&gt;0,MIN(I22,($R$17+$R$19+$R$20+$R$23)/COUNTA($F$17:$Q$17)*(2/$O$11)),MIN(I22,(SUM($F$17:I$17)+SUM($F$19:I$19)+SUM($F$20:I$20)+SUM($F$23:I$23))/COUNTA($F$17:I$17)*(2/$O$11)))))</f>
        <v>0</v>
      </c>
      <c r="J29" s="305">
        <f>IF(J22=0,0,IF(SUM($F$24:J$24)=0,J22,IF($Q$17&gt;0,MIN(J22,($R$17+$R$19+$R$20+$R$23)/COUNTA($F$17:$Q$17)*(2/$O$11)),MIN(J22,(SUM($F$17:J$17)+SUM($F$19:J$19)+SUM($F$20:J$20)+SUM($F$23:J$23))/COUNTA($F$17:J$17)*(2/$O$11)))))</f>
        <v>0</v>
      </c>
      <c r="K29" s="305">
        <f>IF(K22=0,0,IF(SUM($F$24:K$24)=0,K22,IF($Q$17&gt;0,MIN(K22,($R$17+$R$19+$R$20+$R$23)/COUNTA($F$17:$Q$17)*(2/$O$11)),MIN(K22,(SUM($F$17:K$17)+SUM($F$19:K$19)+SUM($F$20:K$20)+SUM($F$23:K$23))/COUNTA($F$17:K$17)*(2/$O$11)))))</f>
        <v>0</v>
      </c>
      <c r="L29" s="305">
        <f>IF(L22=0,0,IF(SUM($F$24:L$24)=0,L22,IF($Q$17&gt;0,MIN(L22,($R$17+$R$19+$R$20+$R$23)/COUNTA($F$17:$Q$17)*(2/$O$11)),MIN(L22,(SUM($F$17:L$17)+SUM($F$19:L$19)+SUM($F$20:L$20)+SUM($F$23:L$23))/COUNTA($F$17:L$17)*(2/$O$11)))))</f>
        <v>0</v>
      </c>
      <c r="M29" s="305">
        <f>IF(M22=0,0,IF(SUM($F$24:M$24)=0,M22,IF($Q$17&gt;0,MIN(M22,($R$17+$R$19+$R$20+$R$23)/COUNTA($F$17:$Q$17)*(2/$O$11)),MIN(M22,(SUM($F$17:M$17)+SUM($F$19:M$19)+SUM($F$20:M$20)+SUM($F$23:M$23))/COUNTA($F$17:M$17)*(2/$O$11)))))</f>
        <v>0</v>
      </c>
      <c r="N29" s="305">
        <f>IF(N22=0,0,IF(SUM($F$24:N$24)=0,N22,IF($Q$17&gt;0,MIN(N22,($R$17+$R$19+$R$20+$R$23)/COUNTA($F$17:$Q$17)*(2/$O$11)),MIN(N22,(SUM($F$17:N$17)+SUM($F$19:N$19)+SUM($F$20:N$20)+SUM($F$23:N$23))/COUNTA($F$17:N$17)*(2/$O$11)))))</f>
        <v>0</v>
      </c>
      <c r="O29" s="305">
        <f>IF(O22=0,0,IF(SUM($F$24:O$24)=0,O22,IF($Q$17&gt;0,MIN(O22,($R$17+$R$19+$R$20+$R$23)/COUNTA($F$17:$Q$17)*(2/$O$11)),MIN(O22,(SUM($F$17:O$17)+SUM($F$19:O$19)+SUM($F$20:O$20)+SUM($F$23:O$23))/COUNTA($F$17:O$17)*(2/$O$11)))))</f>
        <v>0</v>
      </c>
      <c r="P29" s="305">
        <f>IF(P22=0,0,IF(SUM($F$24:P$24)=0,P22,IF($Q$17&gt;0,MIN(P22,($R$17+$R$19+$R$20+$R$23)/COUNTA($F$17:$Q$17)*(2/$O$11)),MIN(P22,(SUM($F$17:P$17)+SUM($F$19:P$19)+SUM($F$20:P$20)+SUM($F$23:P$23))/COUNTA($F$17:P$17)*(2/$O$11)))))</f>
        <v>0</v>
      </c>
      <c r="Q29" s="306">
        <f>IF(Q22=0,0,IF(SUM($F$24:Q$24)=0,Q22,IF($Q$17&gt;0,MIN(Q22,($R$17+$R$19+$R$20+$R$23)/COUNTA($F$17:$Q$17)*(2/$O$11)),MIN(Q22,(SUM($F$17:Q$17)+SUM($F$19:Q$19)+SUM($F$20:Q$20)+SUM($F$23:Q$23))/COUNTA($F$17:Q$17)*(2/$O$11)))))</f>
        <v>0</v>
      </c>
      <c r="R29" s="108">
        <f>SUM(F29:Q29)</f>
        <v>0</v>
      </c>
      <c r="S29" s="54"/>
    </row>
    <row r="30" spans="1:19" ht="21.75" customHeight="1" thickBot="1">
      <c r="A30" s="367"/>
      <c r="B30" s="278" t="s">
        <v>54</v>
      </c>
      <c r="C30" s="279"/>
      <c r="D30" s="279"/>
      <c r="E30" s="280"/>
      <c r="F30" s="143">
        <f aca="true" t="shared" si="4" ref="F30:Q30">IF((F28+F29)=0,F17+F19+F20+F23+F25,F17+F19+F20+F28+F29+F23+F25)</f>
        <v>0</v>
      </c>
      <c r="G30" s="144">
        <f t="shared" si="4"/>
        <v>0</v>
      </c>
      <c r="H30" s="144">
        <f t="shared" si="4"/>
        <v>0</v>
      </c>
      <c r="I30" s="144">
        <f t="shared" si="4"/>
        <v>0</v>
      </c>
      <c r="J30" s="144">
        <f t="shared" si="4"/>
        <v>0</v>
      </c>
      <c r="K30" s="144">
        <f t="shared" si="4"/>
        <v>0</v>
      </c>
      <c r="L30" s="144">
        <f t="shared" si="4"/>
        <v>0</v>
      </c>
      <c r="M30" s="144">
        <f t="shared" si="4"/>
        <v>0</v>
      </c>
      <c r="N30" s="144">
        <f t="shared" si="4"/>
        <v>0</v>
      </c>
      <c r="O30" s="144">
        <f t="shared" si="4"/>
        <v>0</v>
      </c>
      <c r="P30" s="144">
        <f t="shared" si="4"/>
        <v>0</v>
      </c>
      <c r="Q30" s="145">
        <f t="shared" si="4"/>
        <v>0</v>
      </c>
      <c r="R30" s="68">
        <f>SUM(F30:Q30)</f>
        <v>0</v>
      </c>
      <c r="S30" s="54"/>
    </row>
    <row r="31" spans="1:19" ht="7.5" customHeight="1" thickBot="1">
      <c r="A31" s="54"/>
      <c r="B31" s="61"/>
      <c r="C31" s="62"/>
      <c r="D31" s="62"/>
      <c r="E31" s="62"/>
      <c r="F31" s="112" t="e">
        <f>2*$F$11-SUM($E$28:E29)</f>
        <v>#VALUE!</v>
      </c>
      <c r="G31" s="112" t="e">
        <f>2*$F$11-SUM($E$28:F29)</f>
        <v>#VALUE!</v>
      </c>
      <c r="H31" s="112" t="e">
        <f>2*$F$11-SUM($E$28:G29)</f>
        <v>#VALUE!</v>
      </c>
      <c r="I31" s="112" t="e">
        <f>2*$F$11-SUM($E$28:H29)</f>
        <v>#VALUE!</v>
      </c>
      <c r="J31" s="112" t="e">
        <f>2*$F$11-SUM($E$28:I29)</f>
        <v>#VALUE!</v>
      </c>
      <c r="K31" s="112" t="e">
        <f>2*$F$11-SUM($E$28:J29)</f>
        <v>#VALUE!</v>
      </c>
      <c r="L31" s="112" t="e">
        <f>2*$F$11-SUM($E$28:K29)</f>
        <v>#VALUE!</v>
      </c>
      <c r="M31" s="112" t="e">
        <f>2*$F$11-SUM($E$28:L29)</f>
        <v>#VALUE!</v>
      </c>
      <c r="N31" s="112" t="e">
        <f>2*$F$11-SUM($E$28:M29)</f>
        <v>#VALUE!</v>
      </c>
      <c r="O31" s="112" t="e">
        <f>2*$F$11-SUM($E$28:N29)</f>
        <v>#VALUE!</v>
      </c>
      <c r="P31" s="112" t="e">
        <f>2*$F$11-SUM($E$28:O29)</f>
        <v>#VALUE!</v>
      </c>
      <c r="Q31" s="112" t="e">
        <f>2*$F$11-SUM($E$28:P29)</f>
        <v>#VALUE!</v>
      </c>
      <c r="R31" s="69"/>
      <c r="S31" s="54"/>
    </row>
    <row r="32" spans="1:20" ht="15.75" customHeight="1">
      <c r="A32" s="365" t="s">
        <v>6</v>
      </c>
      <c r="B32" s="379" t="s">
        <v>20</v>
      </c>
      <c r="C32" s="362" t="s">
        <v>180</v>
      </c>
      <c r="D32" s="363"/>
      <c r="E32" s="364"/>
      <c r="F32" s="308">
        <f>F17+F19+F20+F23+F35</f>
        <v>0</v>
      </c>
      <c r="G32" s="309">
        <f aca="true" t="shared" si="5" ref="G32:Q32">G17+G19+G20+G23+G35</f>
        <v>0</v>
      </c>
      <c r="H32" s="309">
        <f t="shared" si="5"/>
        <v>0</v>
      </c>
      <c r="I32" s="309">
        <f t="shared" si="5"/>
        <v>0</v>
      </c>
      <c r="J32" s="309">
        <f t="shared" si="5"/>
        <v>0</v>
      </c>
      <c r="K32" s="309">
        <f t="shared" si="5"/>
        <v>0</v>
      </c>
      <c r="L32" s="309">
        <f t="shared" si="5"/>
        <v>0</v>
      </c>
      <c r="M32" s="309">
        <f t="shared" si="5"/>
        <v>0</v>
      </c>
      <c r="N32" s="309">
        <f t="shared" si="5"/>
        <v>0</v>
      </c>
      <c r="O32" s="309">
        <f t="shared" si="5"/>
        <v>0</v>
      </c>
      <c r="P32" s="309">
        <f t="shared" si="5"/>
        <v>0</v>
      </c>
      <c r="Q32" s="310">
        <f t="shared" si="5"/>
        <v>0</v>
      </c>
      <c r="R32" s="311">
        <f>SUM(F32:Q32)</f>
        <v>0</v>
      </c>
      <c r="S32" s="54"/>
      <c r="T32" s="312"/>
    </row>
    <row r="33" spans="1:19" ht="21.75" customHeight="1">
      <c r="A33" s="366"/>
      <c r="B33" s="369"/>
      <c r="C33" s="422"/>
      <c r="D33" s="422"/>
      <c r="E33" s="422"/>
      <c r="F33" s="182"/>
      <c r="G33" s="183"/>
      <c r="H33" s="183"/>
      <c r="I33" s="183"/>
      <c r="J33" s="183"/>
      <c r="K33" s="183"/>
      <c r="L33" s="183"/>
      <c r="M33" s="183"/>
      <c r="N33" s="183"/>
      <c r="O33" s="183"/>
      <c r="P33" s="183"/>
      <c r="Q33" s="184"/>
      <c r="R33" s="118">
        <f aca="true" t="shared" si="6" ref="R33:R45">SUM(F33:Q33)</f>
        <v>0</v>
      </c>
      <c r="S33" s="3"/>
    </row>
    <row r="34" spans="1:19" ht="21.75" customHeight="1">
      <c r="A34" s="366"/>
      <c r="B34" s="370"/>
      <c r="C34" s="374" t="e">
        <f>IF(VLOOKUP(VALUE(RIGHT(M8,4)),Stammdaten!G3:O14,2)="","Stammdaten",VLOOKUP(VALUE(RIGHT(M8,4)),Stammdaten!G3:O14,2))</f>
        <v>#VALUE!</v>
      </c>
      <c r="D34" s="374"/>
      <c r="E34" s="114"/>
      <c r="F34" s="115" t="e">
        <f>MIN(ROUND($C$34*(F32),2),VALUE(F33),ROUND($F$11*$C$34,2))</f>
        <v>#VALUE!</v>
      </c>
      <c r="G34" s="116" t="e">
        <f aca="true" t="shared" si="7" ref="G34:Q34">MIN(ROUND($C$34*(G32),2),VALUE(G33),ROUND($F$11*$C$34,2))</f>
        <v>#VALUE!</v>
      </c>
      <c r="H34" s="116" t="e">
        <f t="shared" si="7"/>
        <v>#VALUE!</v>
      </c>
      <c r="I34" s="116" t="e">
        <f t="shared" si="7"/>
        <v>#VALUE!</v>
      </c>
      <c r="J34" s="116" t="e">
        <f t="shared" si="7"/>
        <v>#VALUE!</v>
      </c>
      <c r="K34" s="116" t="e">
        <f t="shared" si="7"/>
        <v>#VALUE!</v>
      </c>
      <c r="L34" s="116" t="e">
        <f t="shared" si="7"/>
        <v>#VALUE!</v>
      </c>
      <c r="M34" s="116" t="e">
        <f t="shared" si="7"/>
        <v>#VALUE!</v>
      </c>
      <c r="N34" s="116" t="e">
        <f t="shared" si="7"/>
        <v>#VALUE!</v>
      </c>
      <c r="O34" s="116" t="e">
        <f t="shared" si="7"/>
        <v>#VALUE!</v>
      </c>
      <c r="P34" s="116" t="e">
        <f t="shared" si="7"/>
        <v>#VALUE!</v>
      </c>
      <c r="Q34" s="117" t="e">
        <f t="shared" si="7"/>
        <v>#VALUE!</v>
      </c>
      <c r="R34" s="101" t="e">
        <f t="shared" si="6"/>
        <v>#VALUE!</v>
      </c>
      <c r="S34" s="3"/>
    </row>
    <row r="35" spans="1:19" ht="15.75" customHeight="1">
      <c r="A35" s="366"/>
      <c r="B35" s="368" t="s">
        <v>195</v>
      </c>
      <c r="C35" s="371" t="s">
        <v>181</v>
      </c>
      <c r="D35" s="372"/>
      <c r="E35" s="373"/>
      <c r="F35" s="313"/>
      <c r="G35" s="314"/>
      <c r="H35" s="314"/>
      <c r="I35" s="314"/>
      <c r="J35" s="314"/>
      <c r="K35" s="314"/>
      <c r="L35" s="314"/>
      <c r="M35" s="314"/>
      <c r="N35" s="314"/>
      <c r="O35" s="314"/>
      <c r="P35" s="314"/>
      <c r="Q35" s="315"/>
      <c r="R35" s="316">
        <f>SUM(F35:Q35)</f>
        <v>0</v>
      </c>
      <c r="S35" s="54"/>
    </row>
    <row r="36" spans="1:19" ht="21.75" customHeight="1">
      <c r="A36" s="366"/>
      <c r="B36" s="369" t="s">
        <v>182</v>
      </c>
      <c r="C36" s="281"/>
      <c r="D36" s="281"/>
      <c r="E36" s="282"/>
      <c r="F36" s="283"/>
      <c r="G36" s="284"/>
      <c r="H36" s="284"/>
      <c r="I36" s="284"/>
      <c r="J36" s="284"/>
      <c r="K36" s="284"/>
      <c r="L36" s="284"/>
      <c r="M36" s="284"/>
      <c r="N36" s="284"/>
      <c r="O36" s="284"/>
      <c r="P36" s="284"/>
      <c r="Q36" s="285"/>
      <c r="R36" s="123">
        <f>SUM(F36:Q36)</f>
        <v>0</v>
      </c>
      <c r="S36" s="54"/>
    </row>
    <row r="37" spans="1:19" ht="21.75" customHeight="1">
      <c r="A37" s="366"/>
      <c r="B37" s="370"/>
      <c r="C37" s="374" t="e">
        <f>IF(VLOOKUP(VALUE(RIGHT(M8,4)),Stammdaten!G3:O14,3)="","Stammdaten",VLOOKUP(VALUE(RIGHT(M8,4)),Stammdaten!G3:O14,3))</f>
        <v>#VALUE!</v>
      </c>
      <c r="D37" s="374"/>
      <c r="E37" s="114"/>
      <c r="F37" s="115">
        <f>IF(F35=0,0,MIN(VALUE(F36),ROUND(F35*$C$37,2)))</f>
        <v>0</v>
      </c>
      <c r="G37" s="116">
        <f aca="true" t="shared" si="8" ref="G37:P37">IF(G35=0,0,MIN(VALUE(G36),ROUND(G35*$C$37,2)))</f>
        <v>0</v>
      </c>
      <c r="H37" s="116">
        <f t="shared" si="8"/>
        <v>0</v>
      </c>
      <c r="I37" s="116">
        <f t="shared" si="8"/>
        <v>0</v>
      </c>
      <c r="J37" s="116">
        <f t="shared" si="8"/>
        <v>0</v>
      </c>
      <c r="K37" s="116">
        <f t="shared" si="8"/>
        <v>0</v>
      </c>
      <c r="L37" s="116">
        <f t="shared" si="8"/>
        <v>0</v>
      </c>
      <c r="M37" s="116">
        <f t="shared" si="8"/>
        <v>0</v>
      </c>
      <c r="N37" s="116">
        <f t="shared" si="8"/>
        <v>0</v>
      </c>
      <c r="O37" s="116">
        <f t="shared" si="8"/>
        <v>0</v>
      </c>
      <c r="P37" s="116">
        <f t="shared" si="8"/>
        <v>0</v>
      </c>
      <c r="Q37" s="117">
        <f>IF(Q35=0,0,MIN(VALUE(Q36),ROUND(Q35*$C$37,2)))</f>
        <v>0</v>
      </c>
      <c r="R37" s="101">
        <f>SUM(F37:Q37)</f>
        <v>0</v>
      </c>
      <c r="S37" s="54"/>
    </row>
    <row r="38" spans="1:19" ht="21.75" customHeight="1">
      <c r="A38" s="366"/>
      <c r="B38" s="378" t="s">
        <v>21</v>
      </c>
      <c r="C38" s="440"/>
      <c r="D38" s="440"/>
      <c r="E38" s="440"/>
      <c r="F38" s="173"/>
      <c r="G38" s="174"/>
      <c r="H38" s="174"/>
      <c r="I38" s="174"/>
      <c r="J38" s="174"/>
      <c r="K38" s="174"/>
      <c r="L38" s="174"/>
      <c r="M38" s="174"/>
      <c r="N38" s="174"/>
      <c r="O38" s="174"/>
      <c r="P38" s="174"/>
      <c r="Q38" s="175"/>
      <c r="R38" s="108">
        <f t="shared" si="6"/>
        <v>0</v>
      </c>
      <c r="S38" s="3"/>
    </row>
    <row r="39" spans="1:19" ht="21.75" customHeight="1">
      <c r="A39" s="366"/>
      <c r="B39" s="370"/>
      <c r="C39" s="374" t="e">
        <f>IF(VLOOKUP(VALUE(RIGHT(M8,4)),Stammdaten!G3:O14,4)="","Stammdaten",VLOOKUP(VALUE(RIGHT(M8,4)),Stammdaten!G3:O14,4))</f>
        <v>#VALUE!</v>
      </c>
      <c r="D39" s="374"/>
      <c r="E39" s="114"/>
      <c r="F39" s="115">
        <f>IF((F28+F29)=0,0,MIN(VALUE(F38),ROUND((F28+F29)*$C$39,2),ROUND(F31*$C$39,2)))</f>
        <v>0</v>
      </c>
      <c r="G39" s="116">
        <f aca="true" t="shared" si="9" ref="G39:Q39">IF((G28+G29)=0,0,MIN(VALUE(G38),ROUND((G28+G29)*$C$39,2),ROUND(G31*$C$39,2)))</f>
        <v>0</v>
      </c>
      <c r="H39" s="116">
        <f t="shared" si="9"/>
        <v>0</v>
      </c>
      <c r="I39" s="116">
        <f t="shared" si="9"/>
        <v>0</v>
      </c>
      <c r="J39" s="116">
        <f t="shared" si="9"/>
        <v>0</v>
      </c>
      <c r="K39" s="116">
        <f t="shared" si="9"/>
        <v>0</v>
      </c>
      <c r="L39" s="116">
        <f t="shared" si="9"/>
        <v>0</v>
      </c>
      <c r="M39" s="116">
        <f t="shared" si="9"/>
        <v>0</v>
      </c>
      <c r="N39" s="116">
        <f t="shared" si="9"/>
        <v>0</v>
      </c>
      <c r="O39" s="116">
        <f t="shared" si="9"/>
        <v>0</v>
      </c>
      <c r="P39" s="116">
        <f t="shared" si="9"/>
        <v>0</v>
      </c>
      <c r="Q39" s="117">
        <f t="shared" si="9"/>
        <v>0</v>
      </c>
      <c r="R39" s="101">
        <f t="shared" si="6"/>
        <v>0</v>
      </c>
      <c r="S39" s="3"/>
    </row>
    <row r="40" spans="1:19" ht="21.75" customHeight="1">
      <c r="A40" s="366"/>
      <c r="B40" s="378" t="s">
        <v>10</v>
      </c>
      <c r="C40" s="375" t="s">
        <v>183</v>
      </c>
      <c r="D40" s="376"/>
      <c r="E40" s="377"/>
      <c r="F40" s="317">
        <f>F$30-F$25+F35</f>
        <v>0</v>
      </c>
      <c r="G40" s="321">
        <f aca="true" t="shared" si="10" ref="G40:Q40">G$30-G$25+G35</f>
        <v>0</v>
      </c>
      <c r="H40" s="321">
        <f t="shared" si="10"/>
        <v>0</v>
      </c>
      <c r="I40" s="321">
        <f t="shared" si="10"/>
        <v>0</v>
      </c>
      <c r="J40" s="321">
        <f t="shared" si="10"/>
        <v>0</v>
      </c>
      <c r="K40" s="321">
        <f t="shared" si="10"/>
        <v>0</v>
      </c>
      <c r="L40" s="321">
        <f t="shared" si="10"/>
        <v>0</v>
      </c>
      <c r="M40" s="321">
        <f t="shared" si="10"/>
        <v>0</v>
      </c>
      <c r="N40" s="321">
        <f t="shared" si="10"/>
        <v>0</v>
      </c>
      <c r="O40" s="321">
        <f t="shared" si="10"/>
        <v>0</v>
      </c>
      <c r="P40" s="321">
        <f t="shared" si="10"/>
        <v>0</v>
      </c>
      <c r="Q40" s="322">
        <f t="shared" si="10"/>
        <v>0</v>
      </c>
      <c r="R40" s="323">
        <f>SUM(F40:Q40)</f>
        <v>0</v>
      </c>
      <c r="S40" s="3"/>
    </row>
    <row r="41" spans="1:19" ht="21.75" customHeight="1">
      <c r="A41" s="366"/>
      <c r="B41" s="369"/>
      <c r="C41" s="121"/>
      <c r="D41" s="121"/>
      <c r="E41" s="122"/>
      <c r="F41" s="185"/>
      <c r="G41" s="186"/>
      <c r="H41" s="186"/>
      <c r="I41" s="186"/>
      <c r="J41" s="186"/>
      <c r="K41" s="186"/>
      <c r="L41" s="186"/>
      <c r="M41" s="186"/>
      <c r="N41" s="186"/>
      <c r="O41" s="186"/>
      <c r="P41" s="186"/>
      <c r="Q41" s="187"/>
      <c r="R41" s="123">
        <f t="shared" si="6"/>
        <v>0</v>
      </c>
      <c r="S41" s="3"/>
    </row>
    <row r="42" spans="1:19" ht="21.75" customHeight="1">
      <c r="A42" s="366"/>
      <c r="B42" s="370"/>
      <c r="C42" s="374" t="e">
        <f>IF(VLOOKUP(VALUE(RIGHT(M8,4)),Stammdaten!G3:O14,5)="","Stammdaten",VLOOKUP(VALUE(RIGHT(M8,4)),Stammdaten!G3:O14,5))</f>
        <v>#VALUE!</v>
      </c>
      <c r="D42" s="374"/>
      <c r="E42" s="114"/>
      <c r="F42" s="115" t="e">
        <f>MIN(ROUND(F40*$C42,2),VALUE(F41))</f>
        <v>#VALUE!</v>
      </c>
      <c r="G42" s="116" t="e">
        <f aca="true" t="shared" si="11" ref="G42:Q42">MIN(ROUND(G40*$C42,2),VALUE(G41))</f>
        <v>#VALUE!</v>
      </c>
      <c r="H42" s="116" t="e">
        <f t="shared" si="11"/>
        <v>#VALUE!</v>
      </c>
      <c r="I42" s="116" t="e">
        <f t="shared" si="11"/>
        <v>#VALUE!</v>
      </c>
      <c r="J42" s="116" t="e">
        <f t="shared" si="11"/>
        <v>#VALUE!</v>
      </c>
      <c r="K42" s="116" t="e">
        <f t="shared" si="11"/>
        <v>#VALUE!</v>
      </c>
      <c r="L42" s="116" t="e">
        <f t="shared" si="11"/>
        <v>#VALUE!</v>
      </c>
      <c r="M42" s="116" t="e">
        <f t="shared" si="11"/>
        <v>#VALUE!</v>
      </c>
      <c r="N42" s="116" t="e">
        <f t="shared" si="11"/>
        <v>#VALUE!</v>
      </c>
      <c r="O42" s="116" t="e">
        <f t="shared" si="11"/>
        <v>#VALUE!</v>
      </c>
      <c r="P42" s="116" t="e">
        <f t="shared" si="11"/>
        <v>#VALUE!</v>
      </c>
      <c r="Q42" s="117" t="e">
        <f t="shared" si="11"/>
        <v>#VALUE!</v>
      </c>
      <c r="R42" s="101" t="e">
        <f t="shared" si="6"/>
        <v>#VALUE!</v>
      </c>
      <c r="S42" s="3"/>
    </row>
    <row r="43" spans="1:19" ht="21.75" customHeight="1">
      <c r="A43" s="366"/>
      <c r="B43" s="369" t="s">
        <v>142</v>
      </c>
      <c r="C43" s="441" t="s">
        <v>143</v>
      </c>
      <c r="D43" s="442"/>
      <c r="E43" s="443"/>
      <c r="F43" s="318">
        <f aca="true" t="shared" si="12" ref="F43:Q43">F26-F73-F84</f>
        <v>0</v>
      </c>
      <c r="G43" s="319">
        <f t="shared" si="12"/>
        <v>0</v>
      </c>
      <c r="H43" s="319">
        <f t="shared" si="12"/>
        <v>0</v>
      </c>
      <c r="I43" s="319">
        <f t="shared" si="12"/>
        <v>0</v>
      </c>
      <c r="J43" s="319">
        <f t="shared" si="12"/>
        <v>0</v>
      </c>
      <c r="K43" s="319">
        <f t="shared" si="12"/>
        <v>0</v>
      </c>
      <c r="L43" s="319">
        <f t="shared" si="12"/>
        <v>0</v>
      </c>
      <c r="M43" s="319">
        <f t="shared" si="12"/>
        <v>0</v>
      </c>
      <c r="N43" s="319">
        <f t="shared" si="12"/>
        <v>0</v>
      </c>
      <c r="O43" s="319">
        <f t="shared" si="12"/>
        <v>0</v>
      </c>
      <c r="P43" s="319">
        <f t="shared" si="12"/>
        <v>0</v>
      </c>
      <c r="Q43" s="320">
        <f t="shared" si="12"/>
        <v>0</v>
      </c>
      <c r="R43" s="101">
        <f t="shared" si="6"/>
        <v>0</v>
      </c>
      <c r="S43" s="54"/>
    </row>
    <row r="44" spans="1:19" ht="21.75" customHeight="1">
      <c r="A44" s="366"/>
      <c r="B44" s="369"/>
      <c r="C44" s="281"/>
      <c r="D44" s="281"/>
      <c r="E44" s="282"/>
      <c r="F44" s="283"/>
      <c r="G44" s="284"/>
      <c r="H44" s="284"/>
      <c r="I44" s="284"/>
      <c r="J44" s="284"/>
      <c r="K44" s="284"/>
      <c r="L44" s="284"/>
      <c r="M44" s="284"/>
      <c r="N44" s="284"/>
      <c r="O44" s="284"/>
      <c r="P44" s="284"/>
      <c r="Q44" s="285"/>
      <c r="R44" s="286">
        <f t="shared" si="6"/>
        <v>0</v>
      </c>
      <c r="S44" s="54"/>
    </row>
    <row r="45" spans="1:19" ht="21.75" customHeight="1" thickBot="1">
      <c r="A45" s="367"/>
      <c r="B45" s="420"/>
      <c r="C45" s="380" t="e">
        <f>IF(VLOOKUP(VALUE(RIGHT(M8,4)),Stammdaten!G3:O14,6)="","Stammdaten",VLOOKUP(VALUE(RIGHT(M8,4)),Stammdaten!G3:O14,6))</f>
        <v>#VALUE!</v>
      </c>
      <c r="D45" s="380"/>
      <c r="E45" s="124"/>
      <c r="F45" s="125">
        <f>IF(F44&lt;=0,0,MIN(VALUE(F44),ROUND(F43*$C$45,2)))</f>
        <v>0</v>
      </c>
      <c r="G45" s="126">
        <f aca="true" t="shared" si="13" ref="G45:Q45">IF(G44&lt;=0,0,MIN(VALUE(G44),ROUND(G43*$C$45,2)))</f>
        <v>0</v>
      </c>
      <c r="H45" s="126">
        <f t="shared" si="13"/>
        <v>0</v>
      </c>
      <c r="I45" s="126">
        <f t="shared" si="13"/>
        <v>0</v>
      </c>
      <c r="J45" s="126">
        <f t="shared" si="13"/>
        <v>0</v>
      </c>
      <c r="K45" s="126">
        <f t="shared" si="13"/>
        <v>0</v>
      </c>
      <c r="L45" s="126">
        <f t="shared" si="13"/>
        <v>0</v>
      </c>
      <c r="M45" s="126">
        <f t="shared" si="13"/>
        <v>0</v>
      </c>
      <c r="N45" s="126">
        <f t="shared" si="13"/>
        <v>0</v>
      </c>
      <c r="O45" s="126">
        <f t="shared" si="13"/>
        <v>0</v>
      </c>
      <c r="P45" s="126">
        <f t="shared" si="13"/>
        <v>0</v>
      </c>
      <c r="Q45" s="84">
        <f t="shared" si="13"/>
        <v>0</v>
      </c>
      <c r="R45" s="127">
        <f t="shared" si="6"/>
        <v>0</v>
      </c>
      <c r="S45" s="54"/>
    </row>
    <row r="46" spans="1:20" ht="16.5" customHeight="1">
      <c r="A46" s="81"/>
      <c r="B46" s="79"/>
      <c r="C46" s="80"/>
      <c r="D46" s="80"/>
      <c r="E46" s="80"/>
      <c r="F46" s="67"/>
      <c r="G46" s="67"/>
      <c r="H46" s="63"/>
      <c r="I46" s="63"/>
      <c r="J46" s="63"/>
      <c r="K46" s="63"/>
      <c r="L46" s="63"/>
      <c r="M46" s="63"/>
      <c r="N46" s="63"/>
      <c r="O46" s="63"/>
      <c r="P46" s="63"/>
      <c r="Q46" s="63"/>
      <c r="R46" s="67"/>
      <c r="S46" s="54"/>
      <c r="T46" s="2"/>
    </row>
    <row r="47" spans="1:20" ht="21.75" customHeight="1">
      <c r="A47" s="81"/>
      <c r="B47" s="79"/>
      <c r="C47" s="80"/>
      <c r="D47" s="80"/>
      <c r="E47" s="80"/>
      <c r="F47" s="67"/>
      <c r="G47" s="67"/>
      <c r="H47" s="63"/>
      <c r="I47" s="63"/>
      <c r="J47" s="63"/>
      <c r="K47" s="63"/>
      <c r="L47" s="63"/>
      <c r="M47" s="63"/>
      <c r="N47" s="63"/>
      <c r="O47" s="63"/>
      <c r="P47" s="63"/>
      <c r="Q47" s="63"/>
      <c r="R47" s="67"/>
      <c r="S47" s="54"/>
      <c r="T47" s="2"/>
    </row>
    <row r="48" spans="1:20" ht="7.5" customHeight="1">
      <c r="A48" s="82"/>
      <c r="B48" s="79"/>
      <c r="C48" s="80"/>
      <c r="D48" s="80"/>
      <c r="E48" s="80"/>
      <c r="F48" s="67"/>
      <c r="G48" s="67"/>
      <c r="H48" s="63"/>
      <c r="I48" s="72"/>
      <c r="J48" s="72"/>
      <c r="K48" s="72"/>
      <c r="L48" s="63"/>
      <c r="M48" s="63"/>
      <c r="N48" s="63"/>
      <c r="O48" s="63"/>
      <c r="P48" s="63"/>
      <c r="Q48" s="63"/>
      <c r="R48" s="67"/>
      <c r="S48" s="54"/>
      <c r="T48" s="2"/>
    </row>
    <row r="49" spans="1:20" ht="7.5" customHeight="1">
      <c r="A49" s="82"/>
      <c r="B49" s="79"/>
      <c r="C49" s="80"/>
      <c r="D49" s="80"/>
      <c r="E49" s="80"/>
      <c r="F49" s="67"/>
      <c r="G49" s="67"/>
      <c r="H49" s="63"/>
      <c r="I49" s="72"/>
      <c r="J49" s="72"/>
      <c r="K49" s="72"/>
      <c r="L49" s="63"/>
      <c r="M49" s="63"/>
      <c r="N49" s="63"/>
      <c r="O49" s="63"/>
      <c r="P49" s="63"/>
      <c r="Q49" s="63"/>
      <c r="R49" s="67"/>
      <c r="S49" s="54"/>
      <c r="T49" s="2"/>
    </row>
    <row r="50" spans="1:19" ht="17.25" thickBot="1">
      <c r="A50" s="82"/>
      <c r="B50" s="79"/>
      <c r="C50" s="80"/>
      <c r="D50" s="80"/>
      <c r="E50" s="80"/>
      <c r="F50" s="67"/>
      <c r="G50" s="67"/>
      <c r="H50" s="67"/>
      <c r="I50" s="67"/>
      <c r="J50" s="67"/>
      <c r="K50" s="67"/>
      <c r="L50" s="67"/>
      <c r="M50" s="67"/>
      <c r="N50" s="67"/>
      <c r="O50" s="67"/>
      <c r="P50" s="67"/>
      <c r="Q50" s="67"/>
      <c r="R50" s="67"/>
      <c r="S50" s="54"/>
    </row>
    <row r="51" spans="1:19" ht="21.75" customHeight="1">
      <c r="A51" s="365" t="s">
        <v>2</v>
      </c>
      <c r="B51" s="379" t="s">
        <v>12</v>
      </c>
      <c r="C51" s="419"/>
      <c r="D51" s="419"/>
      <c r="E51" s="419"/>
      <c r="F51" s="179"/>
      <c r="G51" s="180"/>
      <c r="H51" s="180"/>
      <c r="I51" s="180"/>
      <c r="J51" s="180"/>
      <c r="K51" s="180"/>
      <c r="L51" s="180"/>
      <c r="M51" s="180"/>
      <c r="N51" s="180"/>
      <c r="O51" s="180"/>
      <c r="P51" s="180"/>
      <c r="Q51" s="181"/>
      <c r="R51" s="113">
        <f>SUM(F51:Q51)</f>
        <v>0</v>
      </c>
      <c r="S51" s="3"/>
    </row>
    <row r="52" spans="1:19" ht="21.75" customHeight="1">
      <c r="A52" s="366"/>
      <c r="B52" s="370"/>
      <c r="C52" s="374" t="e">
        <f>IF(VLOOKUP(VALUE(RIGHT(M8,4)),Stammdaten!G3:O14,7)="","Stammdaten",VLOOKUP(VALUE(RIGHT(M8,4)),Stammdaten!G3:O14,7))</f>
        <v>#VALUE!</v>
      </c>
      <c r="D52" s="374"/>
      <c r="E52" s="67"/>
      <c r="F52" s="115" t="e">
        <f>MIN(ROUND((F$30-F$25)*$C52,2),VALUE(F51))</f>
        <v>#VALUE!</v>
      </c>
      <c r="G52" s="119" t="e">
        <f aca="true" t="shared" si="14" ref="G52:Q52">MIN(ROUND((G$30-G$25)*$C52,2),VALUE(G51))</f>
        <v>#VALUE!</v>
      </c>
      <c r="H52" s="119" t="e">
        <f t="shared" si="14"/>
        <v>#VALUE!</v>
      </c>
      <c r="I52" s="119" t="e">
        <f t="shared" si="14"/>
        <v>#VALUE!</v>
      </c>
      <c r="J52" s="119" t="e">
        <f t="shared" si="14"/>
        <v>#VALUE!</v>
      </c>
      <c r="K52" s="119" t="e">
        <f t="shared" si="14"/>
        <v>#VALUE!</v>
      </c>
      <c r="L52" s="119" t="e">
        <f t="shared" si="14"/>
        <v>#VALUE!</v>
      </c>
      <c r="M52" s="119" t="e">
        <f t="shared" si="14"/>
        <v>#VALUE!</v>
      </c>
      <c r="N52" s="119" t="e">
        <f t="shared" si="14"/>
        <v>#VALUE!</v>
      </c>
      <c r="O52" s="119" t="e">
        <f t="shared" si="14"/>
        <v>#VALUE!</v>
      </c>
      <c r="P52" s="119" t="e">
        <f t="shared" si="14"/>
        <v>#VALUE!</v>
      </c>
      <c r="Q52" s="120" t="e">
        <f t="shared" si="14"/>
        <v>#VALUE!</v>
      </c>
      <c r="R52" s="118" t="e">
        <f>SUM(F52:Q52)</f>
        <v>#VALUE!</v>
      </c>
      <c r="S52" s="3"/>
    </row>
    <row r="53" spans="1:19" ht="21.75" customHeight="1">
      <c r="A53" s="366"/>
      <c r="B53" s="378" t="s">
        <v>11</v>
      </c>
      <c r="C53" s="121"/>
      <c r="D53" s="121"/>
      <c r="E53" s="122"/>
      <c r="F53" s="185"/>
      <c r="G53" s="186"/>
      <c r="H53" s="186"/>
      <c r="I53" s="186"/>
      <c r="J53" s="186"/>
      <c r="K53" s="186"/>
      <c r="L53" s="186"/>
      <c r="M53" s="186"/>
      <c r="N53" s="186"/>
      <c r="O53" s="186"/>
      <c r="P53" s="186"/>
      <c r="Q53" s="187"/>
      <c r="R53" s="123">
        <f>SUM(F53:Q53)</f>
        <v>0</v>
      </c>
      <c r="S53" s="3"/>
    </row>
    <row r="54" spans="1:19" ht="21.75" customHeight="1" thickBot="1">
      <c r="A54" s="367"/>
      <c r="B54" s="420"/>
      <c r="C54" s="380" t="e">
        <f>IF(VLOOKUP(VALUE(RIGHT(M8,4)),Stammdaten!G3:O14,8)="","Stammdaten",VLOOKUP(VALUE(RIGHT(M8,4)),Stammdaten!G3:O14,8))</f>
        <v>#VALUE!</v>
      </c>
      <c r="D54" s="380"/>
      <c r="E54" s="124"/>
      <c r="F54" s="125" t="e">
        <f>MIN(ROUND((F$30-F$25)*$C54,2),VALUE(F53))</f>
        <v>#VALUE!</v>
      </c>
      <c r="G54" s="126" t="e">
        <f aca="true" t="shared" si="15" ref="G54:Q54">MIN(ROUND((G$30-G$25)*$C54,2),VALUE(G53))</f>
        <v>#VALUE!</v>
      </c>
      <c r="H54" s="126" t="e">
        <f t="shared" si="15"/>
        <v>#VALUE!</v>
      </c>
      <c r="I54" s="126" t="e">
        <f t="shared" si="15"/>
        <v>#VALUE!</v>
      </c>
      <c r="J54" s="126" t="e">
        <f t="shared" si="15"/>
        <v>#VALUE!</v>
      </c>
      <c r="K54" s="126" t="e">
        <f t="shared" si="15"/>
        <v>#VALUE!</v>
      </c>
      <c r="L54" s="126" t="e">
        <f t="shared" si="15"/>
        <v>#VALUE!</v>
      </c>
      <c r="M54" s="126" t="e">
        <f t="shared" si="15"/>
        <v>#VALUE!</v>
      </c>
      <c r="N54" s="126" t="e">
        <f t="shared" si="15"/>
        <v>#VALUE!</v>
      </c>
      <c r="O54" s="126" t="e">
        <f t="shared" si="15"/>
        <v>#VALUE!</v>
      </c>
      <c r="P54" s="126" t="e">
        <f t="shared" si="15"/>
        <v>#VALUE!</v>
      </c>
      <c r="Q54" s="84" t="e">
        <f t="shared" si="15"/>
        <v>#VALUE!</v>
      </c>
      <c r="R54" s="127" t="e">
        <f>SUM(F54:Q54)</f>
        <v>#VALUE!</v>
      </c>
      <c r="S54" s="3"/>
    </row>
    <row r="55" spans="1:20" ht="7.5" customHeight="1" thickBot="1">
      <c r="A55" s="81"/>
      <c r="B55" s="79"/>
      <c r="C55" s="80"/>
      <c r="D55" s="80"/>
      <c r="E55" s="80"/>
      <c r="F55" s="67"/>
      <c r="G55" s="67"/>
      <c r="H55" s="63"/>
      <c r="I55" s="63"/>
      <c r="J55" s="63"/>
      <c r="K55" s="63"/>
      <c r="L55" s="63"/>
      <c r="M55" s="63"/>
      <c r="N55" s="63"/>
      <c r="O55" s="63"/>
      <c r="P55" s="63"/>
      <c r="Q55" s="63"/>
      <c r="R55" s="67"/>
      <c r="S55" s="54"/>
      <c r="T55" s="2"/>
    </row>
    <row r="56" spans="1:19" ht="15.75" customHeight="1">
      <c r="A56" s="431" t="s">
        <v>60</v>
      </c>
      <c r="B56" s="327"/>
      <c r="C56" s="362" t="s">
        <v>184</v>
      </c>
      <c r="D56" s="363"/>
      <c r="E56" s="364"/>
      <c r="F56" s="324">
        <f>(F$30-F$25)</f>
        <v>0</v>
      </c>
      <c r="G56" s="325">
        <f aca="true" t="shared" si="16" ref="G56:Q56">(G$30-G$25)</f>
        <v>0</v>
      </c>
      <c r="H56" s="325">
        <f t="shared" si="16"/>
        <v>0</v>
      </c>
      <c r="I56" s="325">
        <f t="shared" si="16"/>
        <v>0</v>
      </c>
      <c r="J56" s="325">
        <f t="shared" si="16"/>
        <v>0</v>
      </c>
      <c r="K56" s="325">
        <f t="shared" si="16"/>
        <v>0</v>
      </c>
      <c r="L56" s="325">
        <f t="shared" si="16"/>
        <v>0</v>
      </c>
      <c r="M56" s="325">
        <f t="shared" si="16"/>
        <v>0</v>
      </c>
      <c r="N56" s="325">
        <f t="shared" si="16"/>
        <v>0</v>
      </c>
      <c r="O56" s="325">
        <f t="shared" si="16"/>
        <v>0</v>
      </c>
      <c r="P56" s="325">
        <f t="shared" si="16"/>
        <v>0</v>
      </c>
      <c r="Q56" s="326">
        <f t="shared" si="16"/>
        <v>0</v>
      </c>
      <c r="R56" s="311">
        <f>SUM(F56:Q56)</f>
        <v>0</v>
      </c>
      <c r="S56" s="54"/>
    </row>
    <row r="57" spans="1:19" ht="21.75" customHeight="1">
      <c r="A57" s="432"/>
      <c r="B57" s="421" t="s">
        <v>0</v>
      </c>
      <c r="C57" s="422"/>
      <c r="D57" s="422"/>
      <c r="E57" s="422"/>
      <c r="F57" s="182"/>
      <c r="G57" s="183"/>
      <c r="H57" s="183"/>
      <c r="I57" s="183"/>
      <c r="J57" s="183"/>
      <c r="K57" s="183"/>
      <c r="L57" s="183"/>
      <c r="M57" s="183"/>
      <c r="N57" s="183"/>
      <c r="O57" s="183"/>
      <c r="P57" s="183"/>
      <c r="Q57" s="184"/>
      <c r="R57" s="118">
        <f>SUM(F57:Q57)</f>
        <v>0</v>
      </c>
      <c r="S57" s="3"/>
    </row>
    <row r="58" spans="1:18" ht="21.75" customHeight="1">
      <c r="A58" s="432"/>
      <c r="B58" s="421"/>
      <c r="C58" s="423" t="e">
        <f>IF(VLOOKUP(VALUE(RIGHT(M8,4)),Stammdaten!G3:O14,9)="","Stammdaten",VLOOKUP(VALUE(RIGHT(M8,4)),Stammdaten!G3:O14,9))</f>
        <v>#VALUE!</v>
      </c>
      <c r="D58" s="423"/>
      <c r="E58" s="67"/>
      <c r="F58" s="128" t="e">
        <f>MIN(ROUND((F$30-F$25)*$C58,2),VALUE(F57))</f>
        <v>#VALUE!</v>
      </c>
      <c r="G58" s="119" t="e">
        <f aca="true" t="shared" si="17" ref="G58:Q58">MIN(ROUND((G$30-G$25)*$C58,2),VALUE(G57))</f>
        <v>#VALUE!</v>
      </c>
      <c r="H58" s="119" t="e">
        <f t="shared" si="17"/>
        <v>#VALUE!</v>
      </c>
      <c r="I58" s="119" t="e">
        <f t="shared" si="17"/>
        <v>#VALUE!</v>
      </c>
      <c r="J58" s="119" t="e">
        <f t="shared" si="17"/>
        <v>#VALUE!</v>
      </c>
      <c r="K58" s="119" t="e">
        <f t="shared" si="17"/>
        <v>#VALUE!</v>
      </c>
      <c r="L58" s="119" t="e">
        <f t="shared" si="17"/>
        <v>#VALUE!</v>
      </c>
      <c r="M58" s="119" t="e">
        <f t="shared" si="17"/>
        <v>#VALUE!</v>
      </c>
      <c r="N58" s="119" t="e">
        <f t="shared" si="17"/>
        <v>#VALUE!</v>
      </c>
      <c r="O58" s="119" t="e">
        <f t="shared" si="17"/>
        <v>#VALUE!</v>
      </c>
      <c r="P58" s="119" t="e">
        <f t="shared" si="17"/>
        <v>#VALUE!</v>
      </c>
      <c r="Q58" s="120" t="e">
        <f t="shared" si="17"/>
        <v>#VALUE!</v>
      </c>
      <c r="R58" s="118" t="e">
        <f>SUM(F58:Q58)</f>
        <v>#VALUE!</v>
      </c>
    </row>
    <row r="59" spans="1:18" ht="21.75" customHeight="1" thickBot="1">
      <c r="A59" s="433"/>
      <c r="B59" s="129" t="s">
        <v>52</v>
      </c>
      <c r="C59" s="130"/>
      <c r="D59" s="130"/>
      <c r="E59" s="83"/>
      <c r="F59" s="176"/>
      <c r="G59" s="177"/>
      <c r="H59" s="177"/>
      <c r="I59" s="177"/>
      <c r="J59" s="177"/>
      <c r="K59" s="177"/>
      <c r="L59" s="177"/>
      <c r="M59" s="177"/>
      <c r="N59" s="177"/>
      <c r="O59" s="177"/>
      <c r="P59" s="177"/>
      <c r="Q59" s="178"/>
      <c r="R59" s="131">
        <f>IF(OR(RIGHT(M8,4)="2017",RIGHT(M8,4)="2023"),MIN(SUM(F59:Q59),2*53),MIN(SUM(F59:Q59),2*52))</f>
        <v>0</v>
      </c>
    </row>
    <row r="60" spans="1:18" s="54" customFormat="1" ht="7.5" customHeight="1" thickBot="1">
      <c r="A60" s="70"/>
      <c r="B60" s="71"/>
      <c r="C60" s="72"/>
      <c r="D60" s="72"/>
      <c r="E60" s="72"/>
      <c r="F60" s="72"/>
      <c r="G60" s="72"/>
      <c r="H60" s="72"/>
      <c r="I60" s="72"/>
      <c r="J60" s="72"/>
      <c r="K60" s="72"/>
      <c r="L60" s="72"/>
      <c r="M60" s="72"/>
      <c r="N60" s="72"/>
      <c r="O60" s="72"/>
      <c r="P60" s="72"/>
      <c r="Q60" s="72"/>
      <c r="R60" s="72"/>
    </row>
    <row r="61" spans="1:18" ht="21.75" customHeight="1" thickBot="1">
      <c r="A61" s="214" t="s">
        <v>122</v>
      </c>
      <c r="B61" s="437" t="s">
        <v>123</v>
      </c>
      <c r="C61" s="438"/>
      <c r="D61" s="438"/>
      <c r="E61" s="439"/>
      <c r="F61" s="215"/>
      <c r="G61" s="216"/>
      <c r="H61" s="216"/>
      <c r="I61" s="216"/>
      <c r="J61" s="216"/>
      <c r="K61" s="216"/>
      <c r="L61" s="216"/>
      <c r="M61" s="216"/>
      <c r="N61" s="216"/>
      <c r="O61" s="216"/>
      <c r="P61" s="216"/>
      <c r="Q61" s="163"/>
      <c r="R61" s="217">
        <f>SUM(F61:Q61)</f>
        <v>0</v>
      </c>
    </row>
    <row r="62" spans="1:18" s="218" customFormat="1" ht="7.5" customHeight="1" thickBot="1">
      <c r="A62" s="73"/>
      <c r="B62" s="74"/>
      <c r="C62" s="75"/>
      <c r="D62" s="75"/>
      <c r="E62" s="75"/>
      <c r="F62" s="76"/>
      <c r="G62" s="76"/>
      <c r="H62" s="76"/>
      <c r="I62" s="76"/>
      <c r="J62" s="76"/>
      <c r="K62" s="76"/>
      <c r="L62" s="76"/>
      <c r="M62" s="76"/>
      <c r="N62" s="76"/>
      <c r="O62" s="76"/>
      <c r="P62" s="76"/>
      <c r="Q62" s="76"/>
      <c r="R62" s="76"/>
    </row>
    <row r="63" spans="1:19" ht="19.5" customHeight="1" thickBot="1">
      <c r="A63" s="328" t="s">
        <v>78</v>
      </c>
      <c r="B63" s="329"/>
      <c r="C63" s="330"/>
      <c r="D63" s="330"/>
      <c r="E63" s="331"/>
      <c r="F63" s="332">
        <f aca="true" t="shared" si="18" ref="F63:Q63">-F25+F26+F33+F36+F38+F41+F44+F51+F53+F57+F59+F61</f>
        <v>0</v>
      </c>
      <c r="G63" s="332">
        <f t="shared" si="18"/>
        <v>0</v>
      </c>
      <c r="H63" s="332">
        <f t="shared" si="18"/>
        <v>0</v>
      </c>
      <c r="I63" s="332">
        <f t="shared" si="18"/>
        <v>0</v>
      </c>
      <c r="J63" s="332">
        <f t="shared" si="18"/>
        <v>0</v>
      </c>
      <c r="K63" s="332">
        <f t="shared" si="18"/>
        <v>0</v>
      </c>
      <c r="L63" s="332">
        <f t="shared" si="18"/>
        <v>0</v>
      </c>
      <c r="M63" s="332">
        <f t="shared" si="18"/>
        <v>0</v>
      </c>
      <c r="N63" s="332">
        <f t="shared" si="18"/>
        <v>0</v>
      </c>
      <c r="O63" s="332">
        <f t="shared" si="18"/>
        <v>0</v>
      </c>
      <c r="P63" s="332">
        <f t="shared" si="18"/>
        <v>0</v>
      </c>
      <c r="Q63" s="332">
        <f t="shared" si="18"/>
        <v>0</v>
      </c>
      <c r="R63" s="332">
        <f>SUM(F63:Q63)</f>
        <v>0</v>
      </c>
      <c r="S63" s="54"/>
    </row>
    <row r="64" spans="1:19" ht="19.5" customHeight="1" thickBot="1">
      <c r="A64" s="333" t="s">
        <v>79</v>
      </c>
      <c r="B64" s="334"/>
      <c r="C64" s="335"/>
      <c r="D64" s="335"/>
      <c r="E64" s="336"/>
      <c r="F64" s="337" t="e">
        <f aca="true" t="shared" si="19" ref="F64:Q64">-F25+F30+F34+F37+F39+F42+F45+F52+F54+F58+F59+F61</f>
        <v>#VALUE!</v>
      </c>
      <c r="G64" s="337" t="e">
        <f t="shared" si="19"/>
        <v>#VALUE!</v>
      </c>
      <c r="H64" s="337" t="e">
        <f t="shared" si="19"/>
        <v>#VALUE!</v>
      </c>
      <c r="I64" s="337" t="e">
        <f t="shared" si="19"/>
        <v>#VALUE!</v>
      </c>
      <c r="J64" s="337" t="e">
        <f t="shared" si="19"/>
        <v>#VALUE!</v>
      </c>
      <c r="K64" s="337" t="e">
        <f t="shared" si="19"/>
        <v>#VALUE!</v>
      </c>
      <c r="L64" s="337" t="e">
        <f t="shared" si="19"/>
        <v>#VALUE!</v>
      </c>
      <c r="M64" s="337" t="e">
        <f t="shared" si="19"/>
        <v>#VALUE!</v>
      </c>
      <c r="N64" s="337" t="e">
        <f t="shared" si="19"/>
        <v>#VALUE!</v>
      </c>
      <c r="O64" s="337" t="e">
        <f t="shared" si="19"/>
        <v>#VALUE!</v>
      </c>
      <c r="P64" s="337" t="e">
        <f t="shared" si="19"/>
        <v>#VALUE!</v>
      </c>
      <c r="Q64" s="337" t="e">
        <f t="shared" si="19"/>
        <v>#VALUE!</v>
      </c>
      <c r="R64" s="337" t="e">
        <f>SUM(F64:Q64)</f>
        <v>#VALUE!</v>
      </c>
      <c r="S64" s="54"/>
    </row>
    <row r="65" spans="1:18" s="218" customFormat="1" ht="7.5" customHeight="1" thickBot="1">
      <c r="A65" s="73"/>
      <c r="B65" s="74"/>
      <c r="C65" s="75"/>
      <c r="D65" s="75"/>
      <c r="E65" s="75"/>
      <c r="F65" s="76"/>
      <c r="G65" s="76"/>
      <c r="H65" s="76"/>
      <c r="I65" s="76"/>
      <c r="J65" s="76"/>
      <c r="K65" s="76"/>
      <c r="L65" s="76"/>
      <c r="M65" s="76"/>
      <c r="N65" s="76"/>
      <c r="O65" s="76"/>
      <c r="P65" s="76"/>
      <c r="Q65" s="76"/>
      <c r="R65" s="76"/>
    </row>
    <row r="66" spans="1:19" ht="21.75" customHeight="1" thickBot="1">
      <c r="A66" s="214" t="s">
        <v>185</v>
      </c>
      <c r="B66" s="424" t="s">
        <v>186</v>
      </c>
      <c r="C66" s="425"/>
      <c r="D66" s="425"/>
      <c r="E66" s="426"/>
      <c r="F66" s="215"/>
      <c r="G66" s="216"/>
      <c r="H66" s="216"/>
      <c r="I66" s="216"/>
      <c r="J66" s="216"/>
      <c r="K66" s="216"/>
      <c r="L66" s="216"/>
      <c r="M66" s="216"/>
      <c r="N66" s="216"/>
      <c r="O66" s="216"/>
      <c r="P66" s="216"/>
      <c r="Q66" s="163"/>
      <c r="R66" s="217">
        <f>SUM(F66:Q66)</f>
        <v>0</v>
      </c>
      <c r="S66" s="54"/>
    </row>
    <row r="67" spans="1:18" s="218" customFormat="1" ht="7.5" customHeight="1" thickBot="1">
      <c r="A67" s="73"/>
      <c r="B67" s="74"/>
      <c r="C67" s="75"/>
      <c r="D67" s="75"/>
      <c r="E67" s="75"/>
      <c r="F67" s="76"/>
      <c r="G67" s="76"/>
      <c r="H67" s="76"/>
      <c r="I67" s="76"/>
      <c r="J67" s="76"/>
      <c r="K67" s="76"/>
      <c r="L67" s="76"/>
      <c r="M67" s="76"/>
      <c r="N67" s="76"/>
      <c r="O67" s="76"/>
      <c r="P67" s="76"/>
      <c r="Q67" s="76"/>
      <c r="R67" s="76"/>
    </row>
    <row r="68" spans="1:18" ht="19.5" customHeight="1" thickBot="1">
      <c r="A68" s="77" t="s">
        <v>78</v>
      </c>
      <c r="B68" s="78"/>
      <c r="C68" s="236"/>
      <c r="D68" s="236"/>
      <c r="E68" s="161"/>
      <c r="F68" s="132">
        <f>F63-F66</f>
        <v>0</v>
      </c>
      <c r="G68" s="132">
        <f aca="true" t="shared" si="20" ref="G68:P68">G63-G66</f>
        <v>0</v>
      </c>
      <c r="H68" s="132">
        <f t="shared" si="20"/>
        <v>0</v>
      </c>
      <c r="I68" s="132">
        <f t="shared" si="20"/>
        <v>0</v>
      </c>
      <c r="J68" s="132">
        <f t="shared" si="20"/>
        <v>0</v>
      </c>
      <c r="K68" s="132">
        <f t="shared" si="20"/>
        <v>0</v>
      </c>
      <c r="L68" s="132">
        <f t="shared" si="20"/>
        <v>0</v>
      </c>
      <c r="M68" s="132">
        <f t="shared" si="20"/>
        <v>0</v>
      </c>
      <c r="N68" s="132">
        <f t="shared" si="20"/>
        <v>0</v>
      </c>
      <c r="O68" s="132">
        <f t="shared" si="20"/>
        <v>0</v>
      </c>
      <c r="P68" s="132">
        <f t="shared" si="20"/>
        <v>0</v>
      </c>
      <c r="Q68" s="132">
        <f>Q63-Q66</f>
        <v>0</v>
      </c>
      <c r="R68" s="132">
        <f>SUM(F68:Q68)</f>
        <v>0</v>
      </c>
    </row>
    <row r="69" spans="1:18" ht="19.5" customHeight="1" thickBot="1">
      <c r="A69" s="133" t="s">
        <v>79</v>
      </c>
      <c r="B69" s="134"/>
      <c r="C69" s="158"/>
      <c r="D69" s="158"/>
      <c r="E69" s="162"/>
      <c r="F69" s="135" t="e">
        <f>F64-F66</f>
        <v>#VALUE!</v>
      </c>
      <c r="G69" s="135" t="e">
        <f aca="true" t="shared" si="21" ref="G69:P69">G64-G66</f>
        <v>#VALUE!</v>
      </c>
      <c r="H69" s="135" t="e">
        <f t="shared" si="21"/>
        <v>#VALUE!</v>
      </c>
      <c r="I69" s="135" t="e">
        <f t="shared" si="21"/>
        <v>#VALUE!</v>
      </c>
      <c r="J69" s="135" t="e">
        <f t="shared" si="21"/>
        <v>#VALUE!</v>
      </c>
      <c r="K69" s="135" t="e">
        <f t="shared" si="21"/>
        <v>#VALUE!</v>
      </c>
      <c r="L69" s="135" t="e">
        <f t="shared" si="21"/>
        <v>#VALUE!</v>
      </c>
      <c r="M69" s="135" t="e">
        <f t="shared" si="21"/>
        <v>#VALUE!</v>
      </c>
      <c r="N69" s="135" t="e">
        <f t="shared" si="21"/>
        <v>#VALUE!</v>
      </c>
      <c r="O69" s="135" t="e">
        <f t="shared" si="21"/>
        <v>#VALUE!</v>
      </c>
      <c r="P69" s="135" t="e">
        <f t="shared" si="21"/>
        <v>#VALUE!</v>
      </c>
      <c r="Q69" s="135" t="e">
        <f>Q64-Q66</f>
        <v>#VALUE!</v>
      </c>
      <c r="R69" s="135" t="e">
        <f>SUM(F69:Q69)</f>
        <v>#VALUE!</v>
      </c>
    </row>
    <row r="70" spans="1:19" ht="10.5" customHeight="1">
      <c r="A70" s="79"/>
      <c r="B70" s="79"/>
      <c r="C70" s="80"/>
      <c r="D70" s="80"/>
      <c r="E70" s="80"/>
      <c r="F70" s="67"/>
      <c r="G70" s="67"/>
      <c r="H70" s="67"/>
      <c r="I70" s="67"/>
      <c r="J70" s="67"/>
      <c r="K70" s="63"/>
      <c r="L70" s="63"/>
      <c r="M70" s="63"/>
      <c r="N70" s="63"/>
      <c r="O70" s="63"/>
      <c r="P70" s="63"/>
      <c r="Q70" s="63"/>
      <c r="R70" s="67"/>
      <c r="S70" s="54"/>
    </row>
    <row r="71" spans="1:19" ht="10.5" customHeight="1">
      <c r="A71" s="79"/>
      <c r="B71" s="79"/>
      <c r="C71" s="80"/>
      <c r="D71" s="80"/>
      <c r="E71" s="80"/>
      <c r="F71" s="67"/>
      <c r="G71" s="67"/>
      <c r="H71" s="67"/>
      <c r="I71" s="67"/>
      <c r="J71" s="67"/>
      <c r="K71" s="63"/>
      <c r="L71" s="63"/>
      <c r="M71" s="63"/>
      <c r="N71" s="63"/>
      <c r="O71" s="63"/>
      <c r="P71" s="63"/>
      <c r="Q71" s="63"/>
      <c r="R71" s="67"/>
      <c r="S71" s="54"/>
    </row>
    <row r="72" spans="1:19" ht="17.25" thickBot="1">
      <c r="A72" s="63" t="s">
        <v>22</v>
      </c>
      <c r="B72" s="63"/>
      <c r="C72" s="63"/>
      <c r="D72" s="63"/>
      <c r="E72" s="63"/>
      <c r="F72" s="63"/>
      <c r="G72" s="63"/>
      <c r="H72" s="63"/>
      <c r="I72" s="63"/>
      <c r="J72" s="63"/>
      <c r="K72" s="63"/>
      <c r="L72" s="63"/>
      <c r="M72" s="63"/>
      <c r="N72" s="63"/>
      <c r="O72" s="63"/>
      <c r="P72" s="67"/>
      <c r="Q72" s="67"/>
      <c r="R72" s="67"/>
      <c r="S72" s="3"/>
    </row>
    <row r="73" spans="1:19" ht="16.5">
      <c r="A73" s="86" t="s">
        <v>23</v>
      </c>
      <c r="B73" s="434"/>
      <c r="C73" s="435"/>
      <c r="D73" s="435"/>
      <c r="E73" s="436"/>
      <c r="F73" s="164"/>
      <c r="G73" s="165"/>
      <c r="H73" s="165"/>
      <c r="I73" s="165"/>
      <c r="J73" s="165"/>
      <c r="K73" s="165"/>
      <c r="L73" s="165"/>
      <c r="M73" s="165"/>
      <c r="N73" s="165"/>
      <c r="O73" s="165"/>
      <c r="P73" s="165"/>
      <c r="Q73" s="166"/>
      <c r="R73" s="98">
        <f>SUM(F73:Q73)</f>
        <v>0</v>
      </c>
      <c r="S73" s="3"/>
    </row>
    <row r="74" spans="1:19" ht="16.5">
      <c r="A74" s="86" t="s">
        <v>24</v>
      </c>
      <c r="B74" s="427"/>
      <c r="C74" s="428"/>
      <c r="D74" s="428"/>
      <c r="E74" s="429"/>
      <c r="F74" s="170"/>
      <c r="G74" s="171"/>
      <c r="H74" s="171"/>
      <c r="I74" s="171"/>
      <c r="J74" s="171"/>
      <c r="K74" s="171"/>
      <c r="L74" s="171"/>
      <c r="M74" s="171"/>
      <c r="N74" s="171"/>
      <c r="O74" s="171"/>
      <c r="P74" s="171"/>
      <c r="Q74" s="172"/>
      <c r="R74" s="103">
        <f aca="true" t="shared" si="22" ref="R74:R79">SUM(F74:Q74)</f>
        <v>0</v>
      </c>
      <c r="S74" s="3"/>
    </row>
    <row r="75" spans="1:19" ht="16.5">
      <c r="A75" s="86" t="s">
        <v>25</v>
      </c>
      <c r="B75" s="427"/>
      <c r="C75" s="428"/>
      <c r="D75" s="428"/>
      <c r="E75" s="429"/>
      <c r="F75" s="170"/>
      <c r="G75" s="171"/>
      <c r="H75" s="171"/>
      <c r="I75" s="171"/>
      <c r="J75" s="171"/>
      <c r="K75" s="171"/>
      <c r="L75" s="171"/>
      <c r="M75" s="171"/>
      <c r="N75" s="171"/>
      <c r="O75" s="171"/>
      <c r="P75" s="171"/>
      <c r="Q75" s="172"/>
      <c r="R75" s="103">
        <f t="shared" si="22"/>
        <v>0</v>
      </c>
      <c r="S75" s="3"/>
    </row>
    <row r="76" spans="1:19" ht="16.5">
      <c r="A76" s="86" t="s">
        <v>26</v>
      </c>
      <c r="B76" s="427"/>
      <c r="C76" s="428"/>
      <c r="D76" s="428"/>
      <c r="E76" s="429"/>
      <c r="F76" s="170"/>
      <c r="G76" s="171"/>
      <c r="H76" s="171"/>
      <c r="I76" s="171"/>
      <c r="J76" s="171"/>
      <c r="K76" s="171"/>
      <c r="L76" s="171"/>
      <c r="M76" s="171"/>
      <c r="N76" s="171"/>
      <c r="O76" s="171"/>
      <c r="P76" s="171"/>
      <c r="Q76" s="172"/>
      <c r="R76" s="103">
        <f t="shared" si="22"/>
        <v>0</v>
      </c>
      <c r="S76" s="3"/>
    </row>
    <row r="77" spans="1:19" ht="16.5">
      <c r="A77" s="86" t="s">
        <v>27</v>
      </c>
      <c r="B77" s="427"/>
      <c r="C77" s="428"/>
      <c r="D77" s="428"/>
      <c r="E77" s="429"/>
      <c r="F77" s="170"/>
      <c r="G77" s="171"/>
      <c r="H77" s="171"/>
      <c r="I77" s="171"/>
      <c r="J77" s="171"/>
      <c r="K77" s="171"/>
      <c r="L77" s="171"/>
      <c r="M77" s="171"/>
      <c r="N77" s="171"/>
      <c r="O77" s="171"/>
      <c r="P77" s="171"/>
      <c r="Q77" s="172"/>
      <c r="R77" s="103">
        <f t="shared" si="22"/>
        <v>0</v>
      </c>
      <c r="S77" s="3"/>
    </row>
    <row r="78" spans="1:19" ht="16.5">
      <c r="A78" s="86" t="s">
        <v>28</v>
      </c>
      <c r="B78" s="427"/>
      <c r="C78" s="428"/>
      <c r="D78" s="428"/>
      <c r="E78" s="429"/>
      <c r="F78" s="170"/>
      <c r="G78" s="171"/>
      <c r="H78" s="171"/>
      <c r="I78" s="171"/>
      <c r="J78" s="171"/>
      <c r="K78" s="171"/>
      <c r="L78" s="171"/>
      <c r="M78" s="171"/>
      <c r="N78" s="171"/>
      <c r="O78" s="171"/>
      <c r="P78" s="171"/>
      <c r="Q78" s="172"/>
      <c r="R78" s="103">
        <f t="shared" si="22"/>
        <v>0</v>
      </c>
      <c r="S78" s="3"/>
    </row>
    <row r="79" spans="1:19" ht="17.25" thickBot="1">
      <c r="A79" s="86" t="s">
        <v>29</v>
      </c>
      <c r="B79" s="451"/>
      <c r="C79" s="452"/>
      <c r="D79" s="452"/>
      <c r="E79" s="453"/>
      <c r="F79" s="176"/>
      <c r="G79" s="177"/>
      <c r="H79" s="177"/>
      <c r="I79" s="177"/>
      <c r="J79" s="177"/>
      <c r="K79" s="177"/>
      <c r="L79" s="177"/>
      <c r="M79" s="177"/>
      <c r="N79" s="177"/>
      <c r="O79" s="177"/>
      <c r="P79" s="177"/>
      <c r="Q79" s="178"/>
      <c r="R79" s="131">
        <f t="shared" si="22"/>
        <v>0</v>
      </c>
      <c r="S79" s="3"/>
    </row>
    <row r="80" spans="1:19" ht="17.25" thickBot="1">
      <c r="A80" s="63"/>
      <c r="B80" s="63"/>
      <c r="C80" s="63"/>
      <c r="D80" s="63"/>
      <c r="E80" s="63"/>
      <c r="F80" s="143">
        <f aca="true" t="shared" si="23" ref="F80:R80">SUM(F73:F79)</f>
        <v>0</v>
      </c>
      <c r="G80" s="144">
        <f t="shared" si="23"/>
        <v>0</v>
      </c>
      <c r="H80" s="144">
        <f t="shared" si="23"/>
        <v>0</v>
      </c>
      <c r="I80" s="144">
        <f t="shared" si="23"/>
        <v>0</v>
      </c>
      <c r="J80" s="144">
        <f t="shared" si="23"/>
        <v>0</v>
      </c>
      <c r="K80" s="144">
        <f t="shared" si="23"/>
        <v>0</v>
      </c>
      <c r="L80" s="144">
        <f t="shared" si="23"/>
        <v>0</v>
      </c>
      <c r="M80" s="144">
        <f t="shared" si="23"/>
        <v>0</v>
      </c>
      <c r="N80" s="144">
        <f t="shared" si="23"/>
        <v>0</v>
      </c>
      <c r="O80" s="144">
        <f t="shared" si="23"/>
        <v>0</v>
      </c>
      <c r="P80" s="144">
        <f t="shared" si="23"/>
        <v>0</v>
      </c>
      <c r="Q80" s="145">
        <f t="shared" si="23"/>
        <v>0</v>
      </c>
      <c r="R80" s="68">
        <f t="shared" si="23"/>
        <v>0</v>
      </c>
      <c r="S80" s="3"/>
    </row>
    <row r="81" spans="1:19" ht="10.5" customHeight="1">
      <c r="A81" s="63"/>
      <c r="B81" s="63"/>
      <c r="C81" s="63"/>
      <c r="D81" s="63"/>
      <c r="E81" s="63"/>
      <c r="F81" s="63"/>
      <c r="G81" s="63"/>
      <c r="H81" s="63"/>
      <c r="I81" s="63"/>
      <c r="J81" s="63"/>
      <c r="K81" s="63"/>
      <c r="L81" s="63"/>
      <c r="M81" s="63"/>
      <c r="N81" s="63"/>
      <c r="O81" s="63"/>
      <c r="P81" s="63"/>
      <c r="Q81" s="63"/>
      <c r="R81" s="63"/>
      <c r="S81" s="3"/>
    </row>
    <row r="82" spans="1:19" ht="10.5" customHeight="1">
      <c r="A82" s="63"/>
      <c r="B82" s="63"/>
      <c r="C82" s="63"/>
      <c r="D82" s="63"/>
      <c r="E82" s="63"/>
      <c r="F82" s="63"/>
      <c r="G82" s="63"/>
      <c r="H82" s="63"/>
      <c r="I82" s="63"/>
      <c r="J82" s="63"/>
      <c r="K82" s="63"/>
      <c r="L82" s="63"/>
      <c r="M82" s="63"/>
      <c r="N82" s="63"/>
      <c r="O82" s="63"/>
      <c r="P82" s="63"/>
      <c r="Q82" s="63"/>
      <c r="R82" s="63"/>
      <c r="S82" s="3"/>
    </row>
    <row r="83" spans="1:19" ht="17.25" thickBot="1">
      <c r="A83" s="63" t="s">
        <v>30</v>
      </c>
      <c r="B83" s="63"/>
      <c r="C83" s="63"/>
      <c r="D83" s="63"/>
      <c r="E83" s="63"/>
      <c r="F83" s="63"/>
      <c r="G83" s="63"/>
      <c r="H83" s="63"/>
      <c r="I83" s="63"/>
      <c r="J83" s="63"/>
      <c r="K83" s="63"/>
      <c r="L83" s="63"/>
      <c r="M83" s="63"/>
      <c r="N83" s="63"/>
      <c r="O83" s="63"/>
      <c r="P83" s="63"/>
      <c r="Q83" s="63"/>
      <c r="R83" s="63"/>
      <c r="S83" s="3"/>
    </row>
    <row r="84" spans="1:19" ht="16.5">
      <c r="A84" s="86" t="s">
        <v>23</v>
      </c>
      <c r="B84" s="434"/>
      <c r="C84" s="435"/>
      <c r="D84" s="435"/>
      <c r="E84" s="436"/>
      <c r="F84" s="164"/>
      <c r="G84" s="165"/>
      <c r="H84" s="165"/>
      <c r="I84" s="165"/>
      <c r="J84" s="165"/>
      <c r="K84" s="165"/>
      <c r="L84" s="165"/>
      <c r="M84" s="165"/>
      <c r="N84" s="165"/>
      <c r="O84" s="165"/>
      <c r="P84" s="165"/>
      <c r="Q84" s="166"/>
      <c r="R84" s="98">
        <f aca="true" t="shared" si="24" ref="R84:R90">SUM(F84:Q84)</f>
        <v>0</v>
      </c>
      <c r="S84" s="3"/>
    </row>
    <row r="85" spans="1:19" ht="16.5">
      <c r="A85" s="86" t="s">
        <v>24</v>
      </c>
      <c r="B85" s="427"/>
      <c r="C85" s="428"/>
      <c r="D85" s="428"/>
      <c r="E85" s="429"/>
      <c r="F85" s="170"/>
      <c r="G85" s="171"/>
      <c r="H85" s="171"/>
      <c r="I85" s="171"/>
      <c r="J85" s="171"/>
      <c r="K85" s="171"/>
      <c r="L85" s="171"/>
      <c r="M85" s="171"/>
      <c r="N85" s="171"/>
      <c r="O85" s="171"/>
      <c r="P85" s="171"/>
      <c r="Q85" s="172"/>
      <c r="R85" s="103">
        <f t="shared" si="24"/>
        <v>0</v>
      </c>
      <c r="S85" s="3"/>
    </row>
    <row r="86" spans="1:19" ht="16.5">
      <c r="A86" s="86" t="s">
        <v>25</v>
      </c>
      <c r="B86" s="427"/>
      <c r="C86" s="428"/>
      <c r="D86" s="428"/>
      <c r="E86" s="429"/>
      <c r="F86" s="170"/>
      <c r="G86" s="171"/>
      <c r="H86" s="171"/>
      <c r="I86" s="171"/>
      <c r="J86" s="171"/>
      <c r="K86" s="171"/>
      <c r="L86" s="171"/>
      <c r="M86" s="171"/>
      <c r="N86" s="171"/>
      <c r="O86" s="171"/>
      <c r="P86" s="171"/>
      <c r="Q86" s="172"/>
      <c r="R86" s="103">
        <f t="shared" si="24"/>
        <v>0</v>
      </c>
      <c r="S86" s="3"/>
    </row>
    <row r="87" spans="1:19" ht="16.5">
      <c r="A87" s="86" t="s">
        <v>26</v>
      </c>
      <c r="B87" s="427"/>
      <c r="C87" s="428"/>
      <c r="D87" s="428"/>
      <c r="E87" s="429"/>
      <c r="F87" s="170"/>
      <c r="G87" s="171"/>
      <c r="H87" s="171"/>
      <c r="I87" s="171"/>
      <c r="J87" s="171"/>
      <c r="K87" s="171"/>
      <c r="L87" s="171"/>
      <c r="M87" s="171"/>
      <c r="N87" s="171"/>
      <c r="O87" s="171"/>
      <c r="P87" s="171"/>
      <c r="Q87" s="172"/>
      <c r="R87" s="103">
        <f t="shared" si="24"/>
        <v>0</v>
      </c>
      <c r="S87" s="3"/>
    </row>
    <row r="88" spans="1:19" ht="16.5">
      <c r="A88" s="86" t="s">
        <v>27</v>
      </c>
      <c r="B88" s="427"/>
      <c r="C88" s="428"/>
      <c r="D88" s="428"/>
      <c r="E88" s="429"/>
      <c r="F88" s="170"/>
      <c r="G88" s="171"/>
      <c r="H88" s="171"/>
      <c r="I88" s="171"/>
      <c r="J88" s="171"/>
      <c r="K88" s="171"/>
      <c r="L88" s="171"/>
      <c r="M88" s="171"/>
      <c r="N88" s="171"/>
      <c r="O88" s="171"/>
      <c r="P88" s="171"/>
      <c r="Q88" s="172"/>
      <c r="R88" s="103">
        <f t="shared" si="24"/>
        <v>0</v>
      </c>
      <c r="S88" s="3"/>
    </row>
    <row r="89" spans="1:19" ht="16.5">
      <c r="A89" s="86" t="s">
        <v>28</v>
      </c>
      <c r="B89" s="427"/>
      <c r="C89" s="428"/>
      <c r="D89" s="428"/>
      <c r="E89" s="429"/>
      <c r="F89" s="170"/>
      <c r="G89" s="171"/>
      <c r="H89" s="171"/>
      <c r="I89" s="171"/>
      <c r="J89" s="171"/>
      <c r="K89" s="171"/>
      <c r="L89" s="171"/>
      <c r="M89" s="171"/>
      <c r="N89" s="171"/>
      <c r="O89" s="171"/>
      <c r="P89" s="171"/>
      <c r="Q89" s="172"/>
      <c r="R89" s="103">
        <f t="shared" si="24"/>
        <v>0</v>
      </c>
      <c r="S89" s="3"/>
    </row>
    <row r="90" spans="1:19" ht="17.25" thickBot="1">
      <c r="A90" s="86" t="s">
        <v>29</v>
      </c>
      <c r="B90" s="451"/>
      <c r="C90" s="452"/>
      <c r="D90" s="452"/>
      <c r="E90" s="453"/>
      <c r="F90" s="176"/>
      <c r="G90" s="177"/>
      <c r="H90" s="177"/>
      <c r="I90" s="177"/>
      <c r="J90" s="177"/>
      <c r="K90" s="177"/>
      <c r="L90" s="177"/>
      <c r="M90" s="177"/>
      <c r="N90" s="177"/>
      <c r="O90" s="177"/>
      <c r="P90" s="177"/>
      <c r="Q90" s="178"/>
      <c r="R90" s="131">
        <f t="shared" si="24"/>
        <v>0</v>
      </c>
      <c r="S90" s="3"/>
    </row>
    <row r="91" spans="1:19" ht="17.25" thickBot="1">
      <c r="A91" s="63"/>
      <c r="B91" s="63"/>
      <c r="C91" s="63"/>
      <c r="D91" s="63"/>
      <c r="E91" s="63"/>
      <c r="F91" s="143">
        <f aca="true" t="shared" si="25" ref="F91:R91">SUM(F84:F90)</f>
        <v>0</v>
      </c>
      <c r="G91" s="144">
        <f t="shared" si="25"/>
        <v>0</v>
      </c>
      <c r="H91" s="144">
        <f t="shared" si="25"/>
        <v>0</v>
      </c>
      <c r="I91" s="144">
        <f t="shared" si="25"/>
        <v>0</v>
      </c>
      <c r="J91" s="144">
        <f t="shared" si="25"/>
        <v>0</v>
      </c>
      <c r="K91" s="144">
        <f t="shared" si="25"/>
        <v>0</v>
      </c>
      <c r="L91" s="144">
        <f t="shared" si="25"/>
        <v>0</v>
      </c>
      <c r="M91" s="144">
        <f t="shared" si="25"/>
        <v>0</v>
      </c>
      <c r="N91" s="144">
        <f t="shared" si="25"/>
        <v>0</v>
      </c>
      <c r="O91" s="144">
        <f t="shared" si="25"/>
        <v>0</v>
      </c>
      <c r="P91" s="144">
        <f t="shared" si="25"/>
        <v>0</v>
      </c>
      <c r="Q91" s="145">
        <f t="shared" si="25"/>
        <v>0</v>
      </c>
      <c r="R91" s="68">
        <f t="shared" si="25"/>
        <v>0</v>
      </c>
      <c r="S91" s="3"/>
    </row>
    <row r="92" spans="1:20" ht="10.5" customHeight="1">
      <c r="A92" s="79"/>
      <c r="B92" s="79"/>
      <c r="C92" s="80"/>
      <c r="D92" s="80"/>
      <c r="E92" s="80"/>
      <c r="F92" s="67"/>
      <c r="G92" s="67"/>
      <c r="H92" s="67"/>
      <c r="I92" s="67"/>
      <c r="J92" s="67"/>
      <c r="K92" s="63"/>
      <c r="L92" s="63"/>
      <c r="M92" s="63"/>
      <c r="N92" s="63"/>
      <c r="O92" s="63"/>
      <c r="P92" s="63"/>
      <c r="Q92" s="63"/>
      <c r="R92" s="67"/>
      <c r="S92" s="54"/>
      <c r="T92" s="67"/>
    </row>
    <row r="93" spans="1:20" ht="21.75" customHeight="1">
      <c r="A93" s="81" t="s">
        <v>48</v>
      </c>
      <c r="B93" s="79"/>
      <c r="C93" s="80"/>
      <c r="D93" s="80"/>
      <c r="E93" s="80"/>
      <c r="F93" s="80"/>
      <c r="G93" s="80"/>
      <c r="H93" s="54"/>
      <c r="I93" s="54"/>
      <c r="J93" s="54"/>
      <c r="K93" s="54"/>
      <c r="L93" s="54"/>
      <c r="M93" s="54"/>
      <c r="N93" s="54"/>
      <c r="O93" s="54"/>
      <c r="P93" s="54"/>
      <c r="Q93" s="63"/>
      <c r="R93" s="67"/>
      <c r="S93" s="54"/>
      <c r="T93" s="67"/>
    </row>
    <row r="94" spans="1:20" ht="7.5" customHeight="1">
      <c r="A94" s="82"/>
      <c r="B94" s="79"/>
      <c r="C94" s="80"/>
      <c r="D94" s="80"/>
      <c r="E94" s="80"/>
      <c r="F94" s="80"/>
      <c r="G94" s="80"/>
      <c r="H94" s="54"/>
      <c r="I94" s="71"/>
      <c r="J94" s="71"/>
      <c r="K94" s="71"/>
      <c r="L94" s="54"/>
      <c r="M94" s="54"/>
      <c r="N94" s="54"/>
      <c r="O94" s="54"/>
      <c r="P94" s="54"/>
      <c r="Q94" s="63"/>
      <c r="R94" s="67"/>
      <c r="S94" s="54"/>
      <c r="T94" s="67"/>
    </row>
    <row r="95" spans="1:19" ht="16.5" customHeight="1" thickBot="1">
      <c r="A95" s="82" t="s">
        <v>63</v>
      </c>
      <c r="B95" s="79"/>
      <c r="C95" s="80"/>
      <c r="D95" s="80"/>
      <c r="E95" s="80"/>
      <c r="F95" s="67"/>
      <c r="G95" s="67"/>
      <c r="H95" s="67"/>
      <c r="I95" s="67"/>
      <c r="J95" s="67"/>
      <c r="K95" s="67"/>
      <c r="L95" s="67"/>
      <c r="M95" s="67"/>
      <c r="N95" s="67"/>
      <c r="O95" s="67"/>
      <c r="P95" s="67"/>
      <c r="Q95" s="67"/>
      <c r="R95" s="67"/>
      <c r="S95" s="3"/>
    </row>
    <row r="96" spans="1:18" ht="16.5" customHeight="1">
      <c r="A96" s="79"/>
      <c r="B96" s="188" t="s">
        <v>56</v>
      </c>
      <c r="C96" s="189"/>
      <c r="D96" s="189"/>
      <c r="E96" s="190"/>
      <c r="F96" s="191"/>
      <c r="G96" s="192"/>
      <c r="H96" s="192"/>
      <c r="I96" s="192"/>
      <c r="J96" s="192"/>
      <c r="K96" s="192"/>
      <c r="L96" s="192"/>
      <c r="M96" s="192"/>
      <c r="N96" s="192"/>
      <c r="O96" s="192"/>
      <c r="P96" s="192"/>
      <c r="Q96" s="193"/>
      <c r="R96" s="3"/>
    </row>
    <row r="97" spans="1:18" ht="16.5" customHeight="1">
      <c r="A97" s="79"/>
      <c r="B97" s="194" t="s">
        <v>57</v>
      </c>
      <c r="C97" s="195"/>
      <c r="D97" s="195"/>
      <c r="E97" s="196"/>
      <c r="F97" s="197"/>
      <c r="G97" s="198"/>
      <c r="H97" s="198"/>
      <c r="I97" s="198"/>
      <c r="J97" s="198"/>
      <c r="K97" s="198"/>
      <c r="L97" s="198"/>
      <c r="M97" s="198"/>
      <c r="N97" s="198"/>
      <c r="O97" s="198"/>
      <c r="P97" s="198"/>
      <c r="Q97" s="199"/>
      <c r="R97" s="3"/>
    </row>
    <row r="98" spans="1:18" ht="16.5" customHeight="1">
      <c r="A98" s="79"/>
      <c r="B98" s="194" t="s">
        <v>58</v>
      </c>
      <c r="C98" s="195"/>
      <c r="D98" s="195"/>
      <c r="E98" s="196"/>
      <c r="F98" s="197"/>
      <c r="G98" s="198"/>
      <c r="H98" s="198"/>
      <c r="I98" s="198"/>
      <c r="J98" s="198"/>
      <c r="K98" s="198"/>
      <c r="L98" s="198"/>
      <c r="M98" s="198"/>
      <c r="N98" s="198"/>
      <c r="O98" s="198"/>
      <c r="P98" s="198"/>
      <c r="Q98" s="199"/>
      <c r="R98" s="3"/>
    </row>
    <row r="99" spans="1:18" ht="16.5" customHeight="1">
      <c r="A99" s="79"/>
      <c r="B99" s="200" t="s">
        <v>59</v>
      </c>
      <c r="C99" s="201"/>
      <c r="D99" s="201"/>
      <c r="E99" s="202"/>
      <c r="F99" s="197"/>
      <c r="G99" s="198"/>
      <c r="H99" s="198"/>
      <c r="I99" s="198"/>
      <c r="J99" s="198"/>
      <c r="K99" s="198"/>
      <c r="L99" s="198"/>
      <c r="M99" s="198"/>
      <c r="N99" s="198"/>
      <c r="O99" s="198"/>
      <c r="P99" s="198"/>
      <c r="Q99" s="199"/>
      <c r="R99" s="3"/>
    </row>
    <row r="100" spans="1:18" ht="16.5" customHeight="1" thickBot="1">
      <c r="A100" s="79"/>
      <c r="B100" s="203" t="s">
        <v>62</v>
      </c>
      <c r="C100" s="204"/>
      <c r="D100" s="204"/>
      <c r="E100" s="205"/>
      <c r="F100" s="206"/>
      <c r="G100" s="207"/>
      <c r="H100" s="207"/>
      <c r="I100" s="207"/>
      <c r="J100" s="207"/>
      <c r="K100" s="207"/>
      <c r="L100" s="207"/>
      <c r="M100" s="207"/>
      <c r="N100" s="207"/>
      <c r="O100" s="207"/>
      <c r="P100" s="207"/>
      <c r="Q100" s="208"/>
      <c r="R100" s="3"/>
    </row>
    <row r="101" spans="1:19" ht="16.5" customHeight="1" thickBot="1">
      <c r="A101" s="79"/>
      <c r="B101" s="85" t="s">
        <v>61</v>
      </c>
      <c r="C101" s="454"/>
      <c r="D101" s="454"/>
      <c r="E101" s="454"/>
      <c r="F101" s="146">
        <f>SUM(F96:F100)</f>
        <v>0</v>
      </c>
      <c r="G101" s="147">
        <f aca="true" t="shared" si="26" ref="G101:Q101">SUM(G96:G100)</f>
        <v>0</v>
      </c>
      <c r="H101" s="147">
        <f t="shared" si="26"/>
        <v>0</v>
      </c>
      <c r="I101" s="147">
        <f t="shared" si="26"/>
        <v>0</v>
      </c>
      <c r="J101" s="147">
        <f t="shared" si="26"/>
        <v>0</v>
      </c>
      <c r="K101" s="147">
        <f t="shared" si="26"/>
        <v>0</v>
      </c>
      <c r="L101" s="147">
        <f t="shared" si="26"/>
        <v>0</v>
      </c>
      <c r="M101" s="147">
        <f t="shared" si="26"/>
        <v>0</v>
      </c>
      <c r="N101" s="147">
        <f t="shared" si="26"/>
        <v>0</v>
      </c>
      <c r="O101" s="147">
        <f t="shared" si="26"/>
        <v>0</v>
      </c>
      <c r="P101" s="147">
        <f t="shared" si="26"/>
        <v>0</v>
      </c>
      <c r="Q101" s="148">
        <f t="shared" si="26"/>
        <v>0</v>
      </c>
      <c r="R101" s="3"/>
      <c r="S101" s="2"/>
    </row>
    <row r="102" spans="1:21" ht="16.5" customHeight="1">
      <c r="A102" s="81"/>
      <c r="B102" s="79"/>
      <c r="C102" s="80"/>
      <c r="D102" s="80"/>
      <c r="E102" s="80"/>
      <c r="F102" s="67"/>
      <c r="G102" s="67"/>
      <c r="H102" s="63"/>
      <c r="I102" s="63"/>
      <c r="J102" s="63"/>
      <c r="K102" s="63"/>
      <c r="L102" s="63"/>
      <c r="M102" s="63"/>
      <c r="N102" s="63"/>
      <c r="O102" s="63"/>
      <c r="P102" s="63"/>
      <c r="Q102" s="63"/>
      <c r="R102" s="67"/>
      <c r="S102" s="54"/>
      <c r="T102" s="67"/>
      <c r="U102" s="2"/>
    </row>
    <row r="103" spans="1:21" ht="7.5" customHeight="1">
      <c r="A103" s="82"/>
      <c r="B103" s="79"/>
      <c r="C103" s="80"/>
      <c r="D103" s="80"/>
      <c r="E103" s="80"/>
      <c r="F103" s="67"/>
      <c r="G103" s="67"/>
      <c r="H103" s="63"/>
      <c r="I103" s="72"/>
      <c r="J103" s="72"/>
      <c r="K103" s="72"/>
      <c r="L103" s="63"/>
      <c r="M103" s="63"/>
      <c r="N103" s="63"/>
      <c r="O103" s="63"/>
      <c r="P103" s="63"/>
      <c r="Q103" s="63"/>
      <c r="R103" s="67"/>
      <c r="S103" s="54"/>
      <c r="T103" s="67"/>
      <c r="U103" s="2"/>
    </row>
    <row r="104" spans="1:21" ht="7.5" customHeight="1">
      <c r="A104" s="82"/>
      <c r="B104" s="79"/>
      <c r="C104" s="80"/>
      <c r="D104" s="80"/>
      <c r="E104" s="80"/>
      <c r="F104" s="67"/>
      <c r="G104" s="67"/>
      <c r="H104" s="63"/>
      <c r="I104" s="72"/>
      <c r="J104" s="72"/>
      <c r="K104" s="72"/>
      <c r="L104" s="63"/>
      <c r="M104" s="63"/>
      <c r="N104" s="63"/>
      <c r="O104" s="63"/>
      <c r="P104" s="63"/>
      <c r="Q104" s="63"/>
      <c r="R104" s="67"/>
      <c r="S104" s="54"/>
      <c r="T104" s="67"/>
      <c r="U104" s="2"/>
    </row>
    <row r="105" spans="1:20" ht="16.5">
      <c r="A105" s="82" t="s">
        <v>14</v>
      </c>
      <c r="B105" s="79"/>
      <c r="C105" s="80"/>
      <c r="D105" s="80"/>
      <c r="E105" s="80"/>
      <c r="F105" s="67"/>
      <c r="G105" s="67"/>
      <c r="H105" s="67"/>
      <c r="I105" s="67"/>
      <c r="J105" s="67"/>
      <c r="K105" s="67"/>
      <c r="L105" s="67"/>
      <c r="M105" s="67"/>
      <c r="N105" s="67"/>
      <c r="O105" s="67"/>
      <c r="P105" s="67"/>
      <c r="Q105" s="67"/>
      <c r="R105" s="67"/>
      <c r="S105" s="54"/>
      <c r="T105" s="54"/>
    </row>
    <row r="106" spans="1:19" s="2" customFormat="1" ht="17.25" thickBot="1">
      <c r="A106" s="430" t="str">
        <f>B96</f>
        <v>Projekt 1</v>
      </c>
      <c r="B106" s="430"/>
      <c r="C106" s="80"/>
      <c r="D106" s="80"/>
      <c r="E106" s="80"/>
      <c r="F106" s="67"/>
      <c r="G106" s="67"/>
      <c r="H106" s="67"/>
      <c r="I106" s="67"/>
      <c r="J106" s="67"/>
      <c r="K106" s="67"/>
      <c r="L106" s="67"/>
      <c r="M106" s="67"/>
      <c r="N106" s="67"/>
      <c r="O106" s="67"/>
      <c r="P106" s="67"/>
      <c r="Q106" s="67"/>
      <c r="R106" s="67"/>
      <c r="S106" s="7"/>
    </row>
    <row r="107" spans="1:18" s="2" customFormat="1" ht="18" thickBot="1" thickTop="1">
      <c r="A107" s="79"/>
      <c r="B107" s="136" t="s">
        <v>49</v>
      </c>
      <c r="C107" s="137"/>
      <c r="D107" s="137"/>
      <c r="E107" s="138"/>
      <c r="F107" s="139" t="e">
        <f>ROUND(F$69*F96,2)</f>
        <v>#VALUE!</v>
      </c>
      <c r="G107" s="139" t="e">
        <f aca="true" t="shared" si="27" ref="G107:P107">ROUND(G$69*G96,2)</f>
        <v>#VALUE!</v>
      </c>
      <c r="H107" s="139" t="e">
        <f t="shared" si="27"/>
        <v>#VALUE!</v>
      </c>
      <c r="I107" s="139" t="e">
        <f t="shared" si="27"/>
        <v>#VALUE!</v>
      </c>
      <c r="J107" s="139" t="e">
        <f t="shared" si="27"/>
        <v>#VALUE!</v>
      </c>
      <c r="K107" s="139" t="e">
        <f t="shared" si="27"/>
        <v>#VALUE!</v>
      </c>
      <c r="L107" s="139" t="e">
        <f t="shared" si="27"/>
        <v>#VALUE!</v>
      </c>
      <c r="M107" s="139" t="e">
        <f t="shared" si="27"/>
        <v>#VALUE!</v>
      </c>
      <c r="N107" s="139" t="e">
        <f t="shared" si="27"/>
        <v>#VALUE!</v>
      </c>
      <c r="O107" s="139" t="e">
        <f t="shared" si="27"/>
        <v>#VALUE!</v>
      </c>
      <c r="P107" s="139" t="e">
        <f t="shared" si="27"/>
        <v>#VALUE!</v>
      </c>
      <c r="Q107" s="139" t="e">
        <f>ROUND(Q$69*Q96,2)</f>
        <v>#VALUE!</v>
      </c>
      <c r="R107" s="142" t="e">
        <f>SUM(F107:Q107)</f>
        <v>#VALUE!</v>
      </c>
    </row>
    <row r="108" spans="1:20" s="2" customFormat="1" ht="3.75" customHeight="1" thickBot="1" thickTop="1">
      <c r="A108" s="79"/>
      <c r="B108" s="220"/>
      <c r="C108" s="220"/>
      <c r="D108" s="220"/>
      <c r="E108" s="220"/>
      <c r="F108" s="220"/>
      <c r="G108" s="220"/>
      <c r="H108" s="220"/>
      <c r="I108" s="220"/>
      <c r="J108" s="220"/>
      <c r="K108" s="220"/>
      <c r="L108" s="220"/>
      <c r="M108" s="220"/>
      <c r="N108" s="220"/>
      <c r="O108" s="220"/>
      <c r="P108" s="220"/>
      <c r="Q108" s="220"/>
      <c r="R108" s="221"/>
      <c r="S108" s="222"/>
      <c r="T108" s="222"/>
    </row>
    <row r="109" spans="1:20" s="2" customFormat="1" ht="16.5">
      <c r="A109" s="79"/>
      <c r="B109" s="67"/>
      <c r="C109" s="67"/>
      <c r="D109" s="67"/>
      <c r="E109" s="67"/>
      <c r="F109" s="67"/>
      <c r="G109" s="67"/>
      <c r="H109" s="67"/>
      <c r="I109" s="67"/>
      <c r="J109" s="67"/>
      <c r="K109" s="234"/>
      <c r="L109" s="448" t="str">
        <f>CONCATENATE("Anspruch an projektbezogenen Personalkosten",IF($F$12="ja"," (unterjährig)"," (vollständiges Jahr)"))</f>
        <v>Anspruch an projektbezogenen Personalkosten (vollständiges Jahr)</v>
      </c>
      <c r="M109" s="449"/>
      <c r="N109" s="449"/>
      <c r="O109" s="449"/>
      <c r="P109" s="449"/>
      <c r="Q109" s="449"/>
      <c r="R109" s="450"/>
      <c r="S109" s="224"/>
      <c r="T109" s="225" t="e">
        <f>R107</f>
        <v>#VALUE!</v>
      </c>
    </row>
    <row r="110" spans="1:20" s="2" customFormat="1" ht="16.5">
      <c r="A110" s="79"/>
      <c r="B110" s="223"/>
      <c r="C110" s="223"/>
      <c r="D110" s="223"/>
      <c r="E110" s="223"/>
      <c r="F110" s="223"/>
      <c r="G110" s="223"/>
      <c r="H110" s="223"/>
      <c r="I110" s="223"/>
      <c r="J110" s="223"/>
      <c r="K110" s="235"/>
      <c r="L110" s="226"/>
      <c r="M110" s="227"/>
      <c r="N110" s="227"/>
      <c r="O110" s="227"/>
      <c r="P110" s="228"/>
      <c r="Q110" s="228"/>
      <c r="R110" s="229" t="str">
        <f>CONCATENATE("bereits abgerechnet im Jahr ",$M$8)</f>
        <v>bereits abgerechnet im Jahr </v>
      </c>
      <c r="S110" s="230"/>
      <c r="T110" s="231"/>
    </row>
    <row r="111" spans="1:20" s="2" customFormat="1" ht="17.25" thickBot="1">
      <c r="A111" s="79"/>
      <c r="B111" s="223"/>
      <c r="C111" s="223"/>
      <c r="D111" s="223"/>
      <c r="E111" s="223"/>
      <c r="F111" s="223"/>
      <c r="G111" s="223"/>
      <c r="H111" s="223"/>
      <c r="I111" s="223"/>
      <c r="J111" s="223"/>
      <c r="K111" s="235"/>
      <c r="L111" s="444" t="str">
        <f>CONCATENATE("Anspruch bei dieser Abrechnung für das Jahr ",$M$8)</f>
        <v>Anspruch bei dieser Abrechnung für das Jahr </v>
      </c>
      <c r="M111" s="445"/>
      <c r="N111" s="445"/>
      <c r="O111" s="445"/>
      <c r="P111" s="445"/>
      <c r="Q111" s="445"/>
      <c r="R111" s="446"/>
      <c r="S111" s="232"/>
      <c r="T111" s="233" t="e">
        <f>T109-T110</f>
        <v>#VALUE!</v>
      </c>
    </row>
    <row r="112" spans="1:19" s="2" customFormat="1" ht="17.25" thickBot="1">
      <c r="A112" s="447" t="str">
        <f>B97</f>
        <v>Projekt 2</v>
      </c>
      <c r="B112" s="430"/>
      <c r="C112" s="80"/>
      <c r="D112" s="80"/>
      <c r="E112" s="80"/>
      <c r="F112" s="67"/>
      <c r="G112" s="67"/>
      <c r="H112" s="67"/>
      <c r="I112" s="67"/>
      <c r="J112" s="67"/>
      <c r="K112" s="67"/>
      <c r="L112" s="67"/>
      <c r="M112" s="67"/>
      <c r="N112" s="67"/>
      <c r="O112" s="67"/>
      <c r="P112" s="67"/>
      <c r="Q112" s="67"/>
      <c r="R112" s="67"/>
      <c r="S112" s="7"/>
    </row>
    <row r="113" spans="1:18" s="2" customFormat="1" ht="18" thickBot="1" thickTop="1">
      <c r="A113" s="79"/>
      <c r="B113" s="136" t="s">
        <v>49</v>
      </c>
      <c r="C113" s="137"/>
      <c r="D113" s="137"/>
      <c r="E113" s="138"/>
      <c r="F113" s="139" t="e">
        <f>ROUND(F$69*F97,2)</f>
        <v>#VALUE!</v>
      </c>
      <c r="G113" s="139" t="e">
        <f aca="true" t="shared" si="28" ref="G113:P113">ROUND(G$69*G97,2)</f>
        <v>#VALUE!</v>
      </c>
      <c r="H113" s="139" t="e">
        <f t="shared" si="28"/>
        <v>#VALUE!</v>
      </c>
      <c r="I113" s="139" t="e">
        <f t="shared" si="28"/>
        <v>#VALUE!</v>
      </c>
      <c r="J113" s="139" t="e">
        <f t="shared" si="28"/>
        <v>#VALUE!</v>
      </c>
      <c r="K113" s="139" t="e">
        <f t="shared" si="28"/>
        <v>#VALUE!</v>
      </c>
      <c r="L113" s="139" t="e">
        <f t="shared" si="28"/>
        <v>#VALUE!</v>
      </c>
      <c r="M113" s="139" t="e">
        <f t="shared" si="28"/>
        <v>#VALUE!</v>
      </c>
      <c r="N113" s="139" t="e">
        <f t="shared" si="28"/>
        <v>#VALUE!</v>
      </c>
      <c r="O113" s="139" t="e">
        <f t="shared" si="28"/>
        <v>#VALUE!</v>
      </c>
      <c r="P113" s="139" t="e">
        <f t="shared" si="28"/>
        <v>#VALUE!</v>
      </c>
      <c r="Q113" s="139" t="e">
        <f>ROUND(Q$69*Q97,2)</f>
        <v>#VALUE!</v>
      </c>
      <c r="R113" s="142" t="e">
        <f>SUM(F113:Q113)</f>
        <v>#VALUE!</v>
      </c>
    </row>
    <row r="114" spans="1:20" s="2" customFormat="1" ht="3.75" customHeight="1" thickBot="1" thickTop="1">
      <c r="A114" s="79"/>
      <c r="B114" s="220"/>
      <c r="C114" s="220"/>
      <c r="D114" s="220"/>
      <c r="E114" s="220"/>
      <c r="F114" s="220"/>
      <c r="G114" s="220"/>
      <c r="H114" s="220"/>
      <c r="I114" s="220"/>
      <c r="J114" s="220"/>
      <c r="K114" s="220"/>
      <c r="L114" s="220"/>
      <c r="M114" s="220"/>
      <c r="N114" s="220"/>
      <c r="O114" s="220"/>
      <c r="P114" s="220"/>
      <c r="Q114" s="220"/>
      <c r="R114" s="221"/>
      <c r="S114" s="222"/>
      <c r="T114" s="222"/>
    </row>
    <row r="115" spans="1:20" s="2" customFormat="1" ht="16.5">
      <c r="A115" s="79"/>
      <c r="B115" s="67"/>
      <c r="C115" s="67"/>
      <c r="D115" s="67"/>
      <c r="E115" s="67"/>
      <c r="F115" s="67"/>
      <c r="G115" s="67"/>
      <c r="H115" s="67"/>
      <c r="I115" s="67"/>
      <c r="J115" s="67"/>
      <c r="K115" s="234"/>
      <c r="L115" s="448" t="str">
        <f>CONCATENATE("Anspruch an projektbezogenen Personalkosten",IF($F$12="ja"," (unterjährig)"," (vollständiges Jahr)"))</f>
        <v>Anspruch an projektbezogenen Personalkosten (vollständiges Jahr)</v>
      </c>
      <c r="M115" s="449"/>
      <c r="N115" s="449"/>
      <c r="O115" s="449"/>
      <c r="P115" s="449"/>
      <c r="Q115" s="449"/>
      <c r="R115" s="450"/>
      <c r="S115" s="224"/>
      <c r="T115" s="225" t="e">
        <f>R113</f>
        <v>#VALUE!</v>
      </c>
    </row>
    <row r="116" spans="1:20" s="2" customFormat="1" ht="16.5">
      <c r="A116" s="79"/>
      <c r="B116" s="223"/>
      <c r="C116" s="223"/>
      <c r="D116" s="223"/>
      <c r="E116" s="223"/>
      <c r="F116" s="223"/>
      <c r="G116" s="223"/>
      <c r="H116" s="223"/>
      <c r="I116" s="223"/>
      <c r="J116" s="223"/>
      <c r="K116" s="235"/>
      <c r="L116" s="226"/>
      <c r="M116" s="227"/>
      <c r="N116" s="227"/>
      <c r="O116" s="227"/>
      <c r="P116" s="228"/>
      <c r="Q116" s="228"/>
      <c r="R116" s="229" t="str">
        <f>CONCATENATE("bereits abgerechnet im Jahr ",$M$8)</f>
        <v>bereits abgerechnet im Jahr </v>
      </c>
      <c r="S116" s="230"/>
      <c r="T116" s="231"/>
    </row>
    <row r="117" spans="1:20" s="2" customFormat="1" ht="17.25" thickBot="1">
      <c r="A117" s="79"/>
      <c r="B117" s="223"/>
      <c r="C117" s="223"/>
      <c r="D117" s="223"/>
      <c r="E117" s="223"/>
      <c r="F117" s="223"/>
      <c r="G117" s="223"/>
      <c r="H117" s="223"/>
      <c r="I117" s="223"/>
      <c r="J117" s="223"/>
      <c r="K117" s="235"/>
      <c r="L117" s="444" t="str">
        <f>CONCATENATE("Anspruch bei dieser Abrechnung für das Jahr ",$M$8)</f>
        <v>Anspruch bei dieser Abrechnung für das Jahr </v>
      </c>
      <c r="M117" s="445"/>
      <c r="N117" s="445"/>
      <c r="O117" s="445"/>
      <c r="P117" s="445"/>
      <c r="Q117" s="445"/>
      <c r="R117" s="446"/>
      <c r="S117" s="232"/>
      <c r="T117" s="233" t="e">
        <f>T115-T116</f>
        <v>#VALUE!</v>
      </c>
    </row>
    <row r="118" spans="1:19" s="2" customFormat="1" ht="17.25" thickBot="1">
      <c r="A118" s="447" t="str">
        <f>B98</f>
        <v>Projekt 3</v>
      </c>
      <c r="B118" s="430"/>
      <c r="C118" s="80"/>
      <c r="D118" s="80"/>
      <c r="E118" s="80"/>
      <c r="F118" s="67"/>
      <c r="G118" s="67"/>
      <c r="H118" s="67"/>
      <c r="I118" s="67"/>
      <c r="J118" s="67"/>
      <c r="K118" s="67"/>
      <c r="L118" s="67"/>
      <c r="M118" s="67"/>
      <c r="N118" s="67"/>
      <c r="O118" s="67"/>
      <c r="P118" s="67"/>
      <c r="Q118" s="67"/>
      <c r="R118" s="67"/>
      <c r="S118" s="7"/>
    </row>
    <row r="119" spans="1:18" s="2" customFormat="1" ht="18" thickBot="1" thickTop="1">
      <c r="A119" s="79"/>
      <c r="B119" s="136" t="s">
        <v>49</v>
      </c>
      <c r="C119" s="137"/>
      <c r="D119" s="137"/>
      <c r="E119" s="138"/>
      <c r="F119" s="139" t="e">
        <f>ROUND(F$69*F98,2)</f>
        <v>#VALUE!</v>
      </c>
      <c r="G119" s="139" t="e">
        <f aca="true" t="shared" si="29" ref="G119:P119">ROUND(G$69*G98,2)</f>
        <v>#VALUE!</v>
      </c>
      <c r="H119" s="139" t="e">
        <f t="shared" si="29"/>
        <v>#VALUE!</v>
      </c>
      <c r="I119" s="139" t="e">
        <f t="shared" si="29"/>
        <v>#VALUE!</v>
      </c>
      <c r="J119" s="139" t="e">
        <f t="shared" si="29"/>
        <v>#VALUE!</v>
      </c>
      <c r="K119" s="139" t="e">
        <f t="shared" si="29"/>
        <v>#VALUE!</v>
      </c>
      <c r="L119" s="139" t="e">
        <f t="shared" si="29"/>
        <v>#VALUE!</v>
      </c>
      <c r="M119" s="139" t="e">
        <f t="shared" si="29"/>
        <v>#VALUE!</v>
      </c>
      <c r="N119" s="139" t="e">
        <f t="shared" si="29"/>
        <v>#VALUE!</v>
      </c>
      <c r="O119" s="139" t="e">
        <f t="shared" si="29"/>
        <v>#VALUE!</v>
      </c>
      <c r="P119" s="139" t="e">
        <f t="shared" si="29"/>
        <v>#VALUE!</v>
      </c>
      <c r="Q119" s="139" t="e">
        <f>ROUND(Q$69*Q98,2)</f>
        <v>#VALUE!</v>
      </c>
      <c r="R119" s="142" t="e">
        <f>SUM(F119:Q119)</f>
        <v>#VALUE!</v>
      </c>
    </row>
    <row r="120" spans="1:20" s="2" customFormat="1" ht="3.75" customHeight="1" thickBot="1" thickTop="1">
      <c r="A120" s="79"/>
      <c r="B120" s="220"/>
      <c r="C120" s="220"/>
      <c r="D120" s="220"/>
      <c r="E120" s="220"/>
      <c r="F120" s="220"/>
      <c r="G120" s="220"/>
      <c r="H120" s="220"/>
      <c r="I120" s="220"/>
      <c r="J120" s="220"/>
      <c r="K120" s="220"/>
      <c r="L120" s="220"/>
      <c r="M120" s="220"/>
      <c r="N120" s="220"/>
      <c r="O120" s="220"/>
      <c r="P120" s="220"/>
      <c r="Q120" s="220"/>
      <c r="R120" s="221"/>
      <c r="S120" s="222"/>
      <c r="T120" s="222"/>
    </row>
    <row r="121" spans="1:20" s="2" customFormat="1" ht="16.5">
      <c r="A121" s="79"/>
      <c r="B121" s="67"/>
      <c r="C121" s="67"/>
      <c r="D121" s="67"/>
      <c r="E121" s="67"/>
      <c r="F121" s="67"/>
      <c r="G121" s="67"/>
      <c r="H121" s="67"/>
      <c r="I121" s="67"/>
      <c r="J121" s="67"/>
      <c r="K121" s="234"/>
      <c r="L121" s="448" t="str">
        <f>CONCATENATE("Anspruch an projektbezogenen Personalkosten",IF($F$12="ja"," (unterjährig)"," (vollständiges Jahr)"))</f>
        <v>Anspruch an projektbezogenen Personalkosten (vollständiges Jahr)</v>
      </c>
      <c r="M121" s="449"/>
      <c r="N121" s="449"/>
      <c r="O121" s="449"/>
      <c r="P121" s="449"/>
      <c r="Q121" s="449"/>
      <c r="R121" s="450"/>
      <c r="S121" s="224"/>
      <c r="T121" s="225" t="e">
        <f>R119</f>
        <v>#VALUE!</v>
      </c>
    </row>
    <row r="122" spans="1:20" s="2" customFormat="1" ht="16.5">
      <c r="A122" s="79"/>
      <c r="B122" s="223"/>
      <c r="C122" s="223"/>
      <c r="D122" s="223"/>
      <c r="E122" s="223"/>
      <c r="F122" s="223"/>
      <c r="G122" s="223"/>
      <c r="H122" s="223"/>
      <c r="I122" s="223"/>
      <c r="J122" s="223"/>
      <c r="K122" s="235"/>
      <c r="L122" s="226"/>
      <c r="M122" s="227"/>
      <c r="N122" s="227"/>
      <c r="O122" s="227"/>
      <c r="P122" s="228"/>
      <c r="Q122" s="228"/>
      <c r="R122" s="229" t="str">
        <f>CONCATENATE("bereits abgerechnet im Jahr ",$M$8)</f>
        <v>bereits abgerechnet im Jahr </v>
      </c>
      <c r="S122" s="230"/>
      <c r="T122" s="231"/>
    </row>
    <row r="123" spans="1:20" s="2" customFormat="1" ht="17.25" thickBot="1">
      <c r="A123" s="79"/>
      <c r="B123" s="223"/>
      <c r="C123" s="223"/>
      <c r="D123" s="223"/>
      <c r="E123" s="223"/>
      <c r="F123" s="223"/>
      <c r="G123" s="223"/>
      <c r="H123" s="223"/>
      <c r="I123" s="223"/>
      <c r="J123" s="223"/>
      <c r="K123" s="235"/>
      <c r="L123" s="444" t="str">
        <f>CONCATENATE("Anspruch bei dieser Abrechnung für das Jahr ",$M$8)</f>
        <v>Anspruch bei dieser Abrechnung für das Jahr </v>
      </c>
      <c r="M123" s="445"/>
      <c r="N123" s="445"/>
      <c r="O123" s="445"/>
      <c r="P123" s="445"/>
      <c r="Q123" s="445"/>
      <c r="R123" s="446"/>
      <c r="S123" s="232"/>
      <c r="T123" s="233" t="e">
        <f>T121-T122</f>
        <v>#VALUE!</v>
      </c>
    </row>
    <row r="124" spans="1:19" s="2" customFormat="1" ht="17.25" thickBot="1">
      <c r="A124" s="447" t="str">
        <f>B99</f>
        <v>Projekt 4</v>
      </c>
      <c r="B124" s="430"/>
      <c r="C124" s="80"/>
      <c r="D124" s="80"/>
      <c r="E124" s="80"/>
      <c r="F124" s="67"/>
      <c r="G124" s="67"/>
      <c r="H124" s="67"/>
      <c r="I124" s="67"/>
      <c r="J124" s="67"/>
      <c r="K124" s="67"/>
      <c r="L124" s="67"/>
      <c r="M124" s="67"/>
      <c r="N124" s="67"/>
      <c r="O124" s="67"/>
      <c r="P124" s="67"/>
      <c r="Q124" s="67"/>
      <c r="R124" s="67"/>
      <c r="S124" s="7"/>
    </row>
    <row r="125" spans="1:18" s="2" customFormat="1" ht="18" thickBot="1" thickTop="1">
      <c r="A125" s="79"/>
      <c r="B125" s="136" t="s">
        <v>49</v>
      </c>
      <c r="C125" s="137"/>
      <c r="D125" s="137"/>
      <c r="E125" s="138"/>
      <c r="F125" s="139" t="e">
        <f>ROUND(F$69*F99,2)</f>
        <v>#VALUE!</v>
      </c>
      <c r="G125" s="139" t="e">
        <f aca="true" t="shared" si="30" ref="G125:P125">ROUND(G$69*G99,2)</f>
        <v>#VALUE!</v>
      </c>
      <c r="H125" s="139" t="e">
        <f t="shared" si="30"/>
        <v>#VALUE!</v>
      </c>
      <c r="I125" s="139" t="e">
        <f t="shared" si="30"/>
        <v>#VALUE!</v>
      </c>
      <c r="J125" s="139" t="e">
        <f t="shared" si="30"/>
        <v>#VALUE!</v>
      </c>
      <c r="K125" s="139" t="e">
        <f t="shared" si="30"/>
        <v>#VALUE!</v>
      </c>
      <c r="L125" s="139" t="e">
        <f t="shared" si="30"/>
        <v>#VALUE!</v>
      </c>
      <c r="M125" s="139" t="e">
        <f t="shared" si="30"/>
        <v>#VALUE!</v>
      </c>
      <c r="N125" s="139" t="e">
        <f t="shared" si="30"/>
        <v>#VALUE!</v>
      </c>
      <c r="O125" s="139" t="e">
        <f t="shared" si="30"/>
        <v>#VALUE!</v>
      </c>
      <c r="P125" s="139" t="e">
        <f t="shared" si="30"/>
        <v>#VALUE!</v>
      </c>
      <c r="Q125" s="139" t="e">
        <f>ROUND(Q$69*Q99,2)</f>
        <v>#VALUE!</v>
      </c>
      <c r="R125" s="142" t="e">
        <f>SUM(F125:Q125)</f>
        <v>#VALUE!</v>
      </c>
    </row>
    <row r="126" spans="1:20" s="2" customFormat="1" ht="3.75" customHeight="1" thickBot="1" thickTop="1">
      <c r="A126" s="79"/>
      <c r="B126" s="220"/>
      <c r="C126" s="220"/>
      <c r="D126" s="220"/>
      <c r="E126" s="220"/>
      <c r="F126" s="220"/>
      <c r="G126" s="220"/>
      <c r="H126" s="220"/>
      <c r="I126" s="220"/>
      <c r="J126" s="220"/>
      <c r="K126" s="220"/>
      <c r="L126" s="220"/>
      <c r="M126" s="220"/>
      <c r="N126" s="220"/>
      <c r="O126" s="220"/>
      <c r="P126" s="220"/>
      <c r="Q126" s="220"/>
      <c r="R126" s="221"/>
      <c r="S126" s="222"/>
      <c r="T126" s="222"/>
    </row>
    <row r="127" spans="1:20" s="2" customFormat="1" ht="16.5">
      <c r="A127" s="79"/>
      <c r="B127" s="67"/>
      <c r="C127" s="67"/>
      <c r="D127" s="67"/>
      <c r="E127" s="67"/>
      <c r="F127" s="67"/>
      <c r="G127" s="67"/>
      <c r="H127" s="67"/>
      <c r="I127" s="67"/>
      <c r="J127" s="67"/>
      <c r="K127" s="234"/>
      <c r="L127" s="448" t="str">
        <f>CONCATENATE("Anspruch an projektbezogenen Personalkosten",IF($F$12="ja"," (unterjährig)"," (vollständiges Jahr)"))</f>
        <v>Anspruch an projektbezogenen Personalkosten (vollständiges Jahr)</v>
      </c>
      <c r="M127" s="449"/>
      <c r="N127" s="449"/>
      <c r="O127" s="449"/>
      <c r="P127" s="449"/>
      <c r="Q127" s="449"/>
      <c r="R127" s="450"/>
      <c r="S127" s="224"/>
      <c r="T127" s="225" t="e">
        <f>R125</f>
        <v>#VALUE!</v>
      </c>
    </row>
    <row r="128" spans="1:20" s="2" customFormat="1" ht="16.5">
      <c r="A128" s="79"/>
      <c r="B128" s="223"/>
      <c r="C128" s="223"/>
      <c r="D128" s="223"/>
      <c r="E128" s="223"/>
      <c r="F128" s="223"/>
      <c r="G128" s="223"/>
      <c r="H128" s="223"/>
      <c r="I128" s="223"/>
      <c r="J128" s="223"/>
      <c r="K128" s="235"/>
      <c r="L128" s="226"/>
      <c r="M128" s="227"/>
      <c r="N128" s="227"/>
      <c r="O128" s="227"/>
      <c r="P128" s="228"/>
      <c r="Q128" s="228"/>
      <c r="R128" s="229" t="str">
        <f>CONCATENATE("bereits abgerechnet im Jahr ",$M$8)</f>
        <v>bereits abgerechnet im Jahr </v>
      </c>
      <c r="S128" s="230"/>
      <c r="T128" s="231"/>
    </row>
    <row r="129" spans="1:20" s="2" customFormat="1" ht="17.25" thickBot="1">
      <c r="A129" s="79"/>
      <c r="B129" s="223"/>
      <c r="C129" s="223"/>
      <c r="D129" s="223"/>
      <c r="E129" s="223"/>
      <c r="F129" s="223"/>
      <c r="G129" s="223"/>
      <c r="H129" s="223"/>
      <c r="I129" s="223"/>
      <c r="J129" s="223"/>
      <c r="K129" s="235"/>
      <c r="L129" s="444" t="str">
        <f>CONCATENATE("Anspruch bei dieser Abrechnung für das Jahr ",$M$8)</f>
        <v>Anspruch bei dieser Abrechnung für das Jahr </v>
      </c>
      <c r="M129" s="445"/>
      <c r="N129" s="445"/>
      <c r="O129" s="445"/>
      <c r="P129" s="445"/>
      <c r="Q129" s="445"/>
      <c r="R129" s="446"/>
      <c r="S129" s="232"/>
      <c r="T129" s="233" t="e">
        <f>T127-T128</f>
        <v>#VALUE!</v>
      </c>
    </row>
    <row r="130" spans="1:19" s="2" customFormat="1" ht="17.25" thickBot="1">
      <c r="A130" s="447" t="str">
        <f>B100</f>
        <v>andere Tätigkeiten</v>
      </c>
      <c r="B130" s="430"/>
      <c r="C130" s="80"/>
      <c r="D130" s="80"/>
      <c r="E130" s="80"/>
      <c r="F130" s="67"/>
      <c r="G130" s="67"/>
      <c r="H130" s="67"/>
      <c r="I130" s="67"/>
      <c r="J130" s="67"/>
      <c r="K130" s="67"/>
      <c r="L130" s="67"/>
      <c r="M130" s="67"/>
      <c r="N130" s="67"/>
      <c r="O130" s="67"/>
      <c r="P130" s="67"/>
      <c r="Q130" s="67"/>
      <c r="R130" s="67"/>
      <c r="S130" s="7"/>
    </row>
    <row r="131" spans="1:18" s="2" customFormat="1" ht="18" thickBot="1" thickTop="1">
      <c r="A131" s="79"/>
      <c r="B131" s="136" t="s">
        <v>49</v>
      </c>
      <c r="C131" s="137"/>
      <c r="D131" s="137"/>
      <c r="E131" s="138"/>
      <c r="F131" s="139" t="e">
        <f>ROUND(F$69*F100,2)</f>
        <v>#VALUE!</v>
      </c>
      <c r="G131" s="139" t="e">
        <f aca="true" t="shared" si="31" ref="G131:P131">ROUND(G$69*G100,2)</f>
        <v>#VALUE!</v>
      </c>
      <c r="H131" s="139" t="e">
        <f t="shared" si="31"/>
        <v>#VALUE!</v>
      </c>
      <c r="I131" s="139" t="e">
        <f t="shared" si="31"/>
        <v>#VALUE!</v>
      </c>
      <c r="J131" s="139" t="e">
        <f t="shared" si="31"/>
        <v>#VALUE!</v>
      </c>
      <c r="K131" s="139" t="e">
        <f t="shared" si="31"/>
        <v>#VALUE!</v>
      </c>
      <c r="L131" s="139" t="e">
        <f t="shared" si="31"/>
        <v>#VALUE!</v>
      </c>
      <c r="M131" s="139" t="e">
        <f t="shared" si="31"/>
        <v>#VALUE!</v>
      </c>
      <c r="N131" s="139" t="e">
        <f t="shared" si="31"/>
        <v>#VALUE!</v>
      </c>
      <c r="O131" s="139" t="e">
        <f t="shared" si="31"/>
        <v>#VALUE!</v>
      </c>
      <c r="P131" s="139" t="e">
        <f t="shared" si="31"/>
        <v>#VALUE!</v>
      </c>
      <c r="Q131" s="139" t="e">
        <f>ROUND(Q$69*Q100,2)</f>
        <v>#VALUE!</v>
      </c>
      <c r="R131" s="142" t="e">
        <f>SUM(F131:Q131)</f>
        <v>#VALUE!</v>
      </c>
    </row>
    <row r="132" spans="1:20" s="2" customFormat="1" ht="3.75" customHeight="1" thickBot="1" thickTop="1">
      <c r="A132" s="79"/>
      <c r="B132" s="220"/>
      <c r="C132" s="220"/>
      <c r="D132" s="220"/>
      <c r="E132" s="220"/>
      <c r="F132" s="220"/>
      <c r="G132" s="220"/>
      <c r="H132" s="220"/>
      <c r="I132" s="220"/>
      <c r="J132" s="220"/>
      <c r="K132" s="220"/>
      <c r="L132" s="220"/>
      <c r="M132" s="220"/>
      <c r="N132" s="220"/>
      <c r="O132" s="220"/>
      <c r="P132" s="220"/>
      <c r="Q132" s="220"/>
      <c r="R132" s="221"/>
      <c r="S132" s="222"/>
      <c r="T132" s="222"/>
    </row>
    <row r="133" spans="1:20" s="2" customFormat="1" ht="16.5">
      <c r="A133" s="79"/>
      <c r="B133" s="67"/>
      <c r="C133" s="67"/>
      <c r="D133" s="67"/>
      <c r="E133" s="67"/>
      <c r="F133" s="67"/>
      <c r="G133" s="67"/>
      <c r="H133" s="67"/>
      <c r="I133" s="67"/>
      <c r="J133" s="67"/>
      <c r="K133" s="234"/>
      <c r="L133" s="448" t="str">
        <f>CONCATENATE("Anspruch an projektbezogenen Personalkosten",IF($F$12="ja"," (unterjährig)"," (vollständiges Jahr)"))</f>
        <v>Anspruch an projektbezogenen Personalkosten (vollständiges Jahr)</v>
      </c>
      <c r="M133" s="449"/>
      <c r="N133" s="449"/>
      <c r="O133" s="449"/>
      <c r="P133" s="449"/>
      <c r="Q133" s="449"/>
      <c r="R133" s="450"/>
      <c r="S133" s="224"/>
      <c r="T133" s="225" t="e">
        <f>R131</f>
        <v>#VALUE!</v>
      </c>
    </row>
    <row r="134" spans="1:20" s="2" customFormat="1" ht="16.5">
      <c r="A134" s="79"/>
      <c r="B134" s="223"/>
      <c r="C134" s="223"/>
      <c r="D134" s="223"/>
      <c r="E134" s="223"/>
      <c r="F134" s="223"/>
      <c r="G134" s="223"/>
      <c r="H134" s="223"/>
      <c r="I134" s="223"/>
      <c r="J134" s="223"/>
      <c r="K134" s="235"/>
      <c r="L134" s="226"/>
      <c r="M134" s="227"/>
      <c r="N134" s="227"/>
      <c r="O134" s="227"/>
      <c r="P134" s="228"/>
      <c r="Q134" s="228"/>
      <c r="R134" s="229" t="str">
        <f>CONCATENATE("bereits abgerechnet im Jahr ",$M$8)</f>
        <v>bereits abgerechnet im Jahr </v>
      </c>
      <c r="S134" s="230"/>
      <c r="T134" s="231"/>
    </row>
    <row r="135" spans="1:20" s="2" customFormat="1" ht="17.25" thickBot="1">
      <c r="A135" s="79"/>
      <c r="B135" s="223"/>
      <c r="C135" s="223"/>
      <c r="D135" s="223"/>
      <c r="E135" s="223"/>
      <c r="F135" s="223"/>
      <c r="G135" s="223"/>
      <c r="H135" s="223"/>
      <c r="I135" s="223"/>
      <c r="J135" s="223"/>
      <c r="K135" s="235"/>
      <c r="L135" s="444" t="str">
        <f>CONCATENATE("Anspruch bei dieser Abrechnung für das Jahr ",$M$8)</f>
        <v>Anspruch bei dieser Abrechnung für das Jahr </v>
      </c>
      <c r="M135" s="445"/>
      <c r="N135" s="445"/>
      <c r="O135" s="445"/>
      <c r="P135" s="445"/>
      <c r="Q135" s="445"/>
      <c r="R135" s="446"/>
      <c r="S135" s="232"/>
      <c r="T135" s="233" t="e">
        <f>T133-T134</f>
        <v>#VALUE!</v>
      </c>
    </row>
    <row r="136" spans="1:19" s="2" customFormat="1" ht="17.25" thickBot="1">
      <c r="A136" s="430" t="str">
        <f>CONCATENATE("Gesamt ",M8)</f>
        <v>Gesamt </v>
      </c>
      <c r="B136" s="430"/>
      <c r="C136" s="80"/>
      <c r="D136" s="80"/>
      <c r="E136" s="80"/>
      <c r="F136" s="67"/>
      <c r="G136" s="67"/>
      <c r="H136" s="67"/>
      <c r="I136" s="67"/>
      <c r="J136" s="67"/>
      <c r="K136" s="67"/>
      <c r="L136" s="67"/>
      <c r="M136" s="67"/>
      <c r="N136" s="67"/>
      <c r="O136" s="67"/>
      <c r="P136" s="67"/>
      <c r="Q136" s="67"/>
      <c r="R136" s="67"/>
      <c r="S136" s="7"/>
    </row>
    <row r="137" spans="1:18" s="2" customFormat="1" ht="18" thickBot="1" thickTop="1">
      <c r="A137" s="79"/>
      <c r="B137" s="136" t="s">
        <v>49</v>
      </c>
      <c r="C137" s="137"/>
      <c r="D137" s="137"/>
      <c r="E137" s="138"/>
      <c r="F137" s="139" t="e">
        <f aca="true" t="shared" si="32" ref="F137:Q137">F107+F113+F119+F125+F131</f>
        <v>#VALUE!</v>
      </c>
      <c r="G137" s="140" t="e">
        <f t="shared" si="32"/>
        <v>#VALUE!</v>
      </c>
      <c r="H137" s="140" t="e">
        <f t="shared" si="32"/>
        <v>#VALUE!</v>
      </c>
      <c r="I137" s="140" t="e">
        <f t="shared" si="32"/>
        <v>#VALUE!</v>
      </c>
      <c r="J137" s="140" t="e">
        <f t="shared" si="32"/>
        <v>#VALUE!</v>
      </c>
      <c r="K137" s="140" t="e">
        <f t="shared" si="32"/>
        <v>#VALUE!</v>
      </c>
      <c r="L137" s="140" t="e">
        <f t="shared" si="32"/>
        <v>#VALUE!</v>
      </c>
      <c r="M137" s="140" t="e">
        <f t="shared" si="32"/>
        <v>#VALUE!</v>
      </c>
      <c r="N137" s="140" t="e">
        <f t="shared" si="32"/>
        <v>#VALUE!</v>
      </c>
      <c r="O137" s="140" t="e">
        <f t="shared" si="32"/>
        <v>#VALUE!</v>
      </c>
      <c r="P137" s="140" t="e">
        <f t="shared" si="32"/>
        <v>#VALUE!</v>
      </c>
      <c r="Q137" s="141" t="e">
        <f t="shared" si="32"/>
        <v>#VALUE!</v>
      </c>
      <c r="R137" s="142" t="e">
        <f>SUM(F137:Q137)</f>
        <v>#VALUE!</v>
      </c>
    </row>
    <row r="138" spans="1:20" s="2" customFormat="1" ht="3.75" customHeight="1" thickBot="1" thickTop="1">
      <c r="A138" s="79"/>
      <c r="B138" s="220"/>
      <c r="C138" s="220"/>
      <c r="D138" s="220"/>
      <c r="E138" s="220"/>
      <c r="F138" s="220"/>
      <c r="G138" s="220"/>
      <c r="H138" s="220"/>
      <c r="I138" s="220"/>
      <c r="J138" s="220"/>
      <c r="K138" s="220"/>
      <c r="L138" s="220"/>
      <c r="M138" s="220"/>
      <c r="N138" s="220"/>
      <c r="O138" s="220"/>
      <c r="P138" s="220"/>
      <c r="Q138" s="220"/>
      <c r="R138" s="221"/>
      <c r="S138" s="222"/>
      <c r="T138" s="222"/>
    </row>
    <row r="139" spans="1:20" s="2" customFormat="1" ht="16.5">
      <c r="A139" s="79"/>
      <c r="B139" s="67"/>
      <c r="C139" s="67"/>
      <c r="D139" s="67"/>
      <c r="E139" s="67"/>
      <c r="F139" s="67"/>
      <c r="G139" s="67"/>
      <c r="H139" s="67"/>
      <c r="I139" s="67"/>
      <c r="J139" s="67"/>
      <c r="K139" s="234"/>
      <c r="L139" s="448" t="str">
        <f>CONCATENATE("Anspruch an projektbezogenen Personalkosten",IF($F$12="ja"," (unterjährig)"," (vollständiges Jahr)"))</f>
        <v>Anspruch an projektbezogenen Personalkosten (vollständiges Jahr)</v>
      </c>
      <c r="M139" s="449"/>
      <c r="N139" s="449"/>
      <c r="O139" s="449"/>
      <c r="P139" s="449"/>
      <c r="Q139" s="449"/>
      <c r="R139" s="450"/>
      <c r="S139" s="224"/>
      <c r="T139" s="225" t="e">
        <f>R137</f>
        <v>#VALUE!</v>
      </c>
    </row>
    <row r="140" spans="1:20" s="2" customFormat="1" ht="16.5">
      <c r="A140" s="79"/>
      <c r="B140" s="223"/>
      <c r="C140" s="223"/>
      <c r="D140" s="223"/>
      <c r="E140" s="223"/>
      <c r="F140" s="223"/>
      <c r="G140" s="223"/>
      <c r="H140" s="223"/>
      <c r="I140" s="223"/>
      <c r="J140" s="223"/>
      <c r="K140" s="235"/>
      <c r="L140" s="226"/>
      <c r="M140" s="227"/>
      <c r="N140" s="227"/>
      <c r="O140" s="227"/>
      <c r="P140" s="228"/>
      <c r="Q140" s="228"/>
      <c r="R140" s="229" t="str">
        <f>CONCATENATE("bereits abgerechnet im Jahr ",$M$8)</f>
        <v>bereits abgerechnet im Jahr </v>
      </c>
      <c r="S140" s="274"/>
      <c r="T140" s="275">
        <f>T110+T116+T122+T128+T134</f>
        <v>0</v>
      </c>
    </row>
    <row r="141" spans="1:20" s="2" customFormat="1" ht="17.25" thickBot="1">
      <c r="A141" s="79"/>
      <c r="B141" s="223"/>
      <c r="C141" s="223"/>
      <c r="D141" s="223"/>
      <c r="E141" s="223"/>
      <c r="F141" s="223"/>
      <c r="G141" s="223"/>
      <c r="H141" s="223"/>
      <c r="I141" s="223"/>
      <c r="J141" s="223"/>
      <c r="K141" s="235"/>
      <c r="L141" s="444" t="str">
        <f>CONCATENATE("Anspruch bei dieser Abrechnung für das Jahr ",$M$8)</f>
        <v>Anspruch bei dieser Abrechnung für das Jahr </v>
      </c>
      <c r="M141" s="445"/>
      <c r="N141" s="445"/>
      <c r="O141" s="445"/>
      <c r="P141" s="445"/>
      <c r="Q141" s="445"/>
      <c r="R141" s="446"/>
      <c r="S141" s="232"/>
      <c r="T141" s="233" t="e">
        <f>T139-T140</f>
        <v>#VALUE!</v>
      </c>
    </row>
    <row r="142" spans="1:19" ht="10.5" customHeight="1">
      <c r="A142" s="54"/>
      <c r="B142" s="54"/>
      <c r="C142" s="54"/>
      <c r="D142" s="54"/>
      <c r="E142" s="54"/>
      <c r="F142" s="87"/>
      <c r="G142" s="87"/>
      <c r="H142" s="87"/>
      <c r="I142" s="87"/>
      <c r="J142" s="87"/>
      <c r="K142" s="87"/>
      <c r="L142" s="63"/>
      <c r="M142" s="63"/>
      <c r="N142" s="63"/>
      <c r="O142" s="63"/>
      <c r="P142" s="63"/>
      <c r="Q142" s="63"/>
      <c r="R142" s="63"/>
      <c r="S142" s="3"/>
    </row>
    <row r="143" spans="1:19" ht="10.5" customHeight="1">
      <c r="A143" s="54"/>
      <c r="B143" s="54"/>
      <c r="C143" s="54"/>
      <c r="D143" s="54"/>
      <c r="E143" s="54"/>
      <c r="F143" s="63"/>
      <c r="G143" s="63"/>
      <c r="H143" s="63"/>
      <c r="I143" s="63"/>
      <c r="J143" s="63"/>
      <c r="K143" s="63"/>
      <c r="L143" s="63"/>
      <c r="M143" s="63"/>
      <c r="N143" s="63"/>
      <c r="O143" s="63"/>
      <c r="P143" s="63"/>
      <c r="Q143" s="63"/>
      <c r="R143" s="63"/>
      <c r="S143" s="3"/>
    </row>
    <row r="144" spans="1:19" ht="10.5" customHeight="1">
      <c r="A144" s="54"/>
      <c r="B144" s="54"/>
      <c r="C144" s="54"/>
      <c r="D144" s="54"/>
      <c r="E144" s="54"/>
      <c r="F144" s="54"/>
      <c r="G144" s="54"/>
      <c r="H144" s="54"/>
      <c r="I144" s="54"/>
      <c r="J144" s="54"/>
      <c r="K144" s="54"/>
      <c r="L144" s="54"/>
      <c r="M144" s="54"/>
      <c r="N144" s="54"/>
      <c r="O144" s="54"/>
      <c r="P144" s="54"/>
      <c r="Q144" s="54"/>
      <c r="R144" s="54"/>
      <c r="S144" s="3"/>
    </row>
    <row r="145" spans="1:19" ht="10.5" customHeight="1">
      <c r="A145" s="54"/>
      <c r="B145" s="54"/>
      <c r="C145" s="54"/>
      <c r="D145" s="54"/>
      <c r="E145" s="54"/>
      <c r="F145" s="54"/>
      <c r="G145" s="54"/>
      <c r="H145" s="54"/>
      <c r="I145" s="54"/>
      <c r="J145" s="54"/>
      <c r="K145" s="54"/>
      <c r="L145" s="54"/>
      <c r="M145" s="54"/>
      <c r="N145" s="54"/>
      <c r="O145" s="54"/>
      <c r="P145" s="54"/>
      <c r="Q145" s="54"/>
      <c r="R145" s="54"/>
      <c r="S145" s="3"/>
    </row>
    <row r="146" spans="1:19" ht="16.5">
      <c r="A146" s="88" t="s">
        <v>47</v>
      </c>
      <c r="B146" s="54"/>
      <c r="C146" s="54"/>
      <c r="D146" s="54"/>
      <c r="E146" s="54"/>
      <c r="F146" s="54"/>
      <c r="G146" s="54"/>
      <c r="H146" s="54"/>
      <c r="I146" s="54"/>
      <c r="J146" s="54"/>
      <c r="K146" s="54"/>
      <c r="L146" s="54"/>
      <c r="M146" s="54"/>
      <c r="N146" s="54"/>
      <c r="O146" s="54"/>
      <c r="P146" s="54"/>
      <c r="Q146" s="54"/>
      <c r="R146" s="54"/>
      <c r="S146" s="3"/>
    </row>
    <row r="147" spans="1:19" ht="16.5">
      <c r="A147" s="88"/>
      <c r="B147" s="54"/>
      <c r="C147" s="54"/>
      <c r="D147" s="54"/>
      <c r="E147" s="54"/>
      <c r="F147" s="54"/>
      <c r="G147" s="54"/>
      <c r="H147" s="54"/>
      <c r="I147" s="54"/>
      <c r="J147" s="54"/>
      <c r="K147" s="54"/>
      <c r="L147" s="54"/>
      <c r="M147" s="54"/>
      <c r="N147" s="54"/>
      <c r="O147" s="54"/>
      <c r="P147" s="54"/>
      <c r="Q147" s="54"/>
      <c r="R147" s="54"/>
      <c r="S147" s="3"/>
    </row>
    <row r="148" spans="1:19" ht="16.5">
      <c r="A148" s="88"/>
      <c r="B148" s="54"/>
      <c r="C148" s="54"/>
      <c r="D148" s="54"/>
      <c r="E148" s="54"/>
      <c r="F148" s="54"/>
      <c r="G148" s="54"/>
      <c r="H148" s="54"/>
      <c r="I148" s="54"/>
      <c r="J148" s="54"/>
      <c r="K148" s="54"/>
      <c r="L148" s="54"/>
      <c r="M148" s="54"/>
      <c r="N148" s="54"/>
      <c r="O148" s="54"/>
      <c r="P148" s="54"/>
      <c r="Q148" s="54"/>
      <c r="R148" s="54"/>
      <c r="S148" s="3"/>
    </row>
    <row r="149" spans="1:18" ht="16.5">
      <c r="A149" s="54" t="s">
        <v>4</v>
      </c>
      <c r="B149" s="54"/>
      <c r="C149" s="54"/>
      <c r="D149" s="54"/>
      <c r="E149" s="54"/>
      <c r="F149" s="54"/>
      <c r="G149" s="89"/>
      <c r="H149" s="89"/>
      <c r="I149" s="54"/>
      <c r="J149" s="54"/>
      <c r="K149" s="54"/>
      <c r="L149" s="54"/>
      <c r="M149" s="54"/>
      <c r="N149" s="54"/>
      <c r="O149" s="54"/>
      <c r="P149" s="54"/>
      <c r="Q149" s="71"/>
      <c r="R149" s="54"/>
    </row>
    <row r="150" spans="1:18" ht="16.5">
      <c r="A150" s="54"/>
      <c r="B150" s="54"/>
      <c r="C150" s="54"/>
      <c r="D150" s="54"/>
      <c r="E150" s="54"/>
      <c r="F150" s="54"/>
      <c r="G150" s="456" t="s">
        <v>5</v>
      </c>
      <c r="H150" s="456"/>
      <c r="I150" s="54"/>
      <c r="J150" s="54"/>
      <c r="K150" s="54"/>
      <c r="L150" s="54"/>
      <c r="M150" s="455" t="s">
        <v>31</v>
      </c>
      <c r="N150" s="455"/>
      <c r="O150" s="455"/>
      <c r="P150" s="455"/>
      <c r="Q150" s="455"/>
      <c r="R150" s="455"/>
    </row>
  </sheetData>
  <sheetProtection password="C1BC" sheet="1"/>
  <protectedRanges>
    <protectedRange sqref="B73:Q79 B84:Q90 B96:Q100" name="Bereich2_1"/>
    <protectedRange sqref="T110 T116 T122 T128 T134 G149" name="Bereich2_2"/>
    <protectedRange sqref="F56:Q57 C58 F59:Q59 B61:Q61 B66:Q66" name="Bereich1_3"/>
    <protectedRange sqref="C8:I9 M8 F12 O11 F17:Q22 F25:Q25" name="Bereich1_1"/>
    <protectedRange sqref="F32:Q33 C34 F35:Q36 C37 F38:Q38 C39 F40:Q41 C42 F43:Q44 C45 F51:Q51 C52 F53:Q53 C54" name="Bereich1_2"/>
  </protectedRanges>
  <mergeCells count="87">
    <mergeCell ref="B86:E86"/>
    <mergeCell ref="G150:H150"/>
    <mergeCell ref="A130:B130"/>
    <mergeCell ref="A136:B136"/>
    <mergeCell ref="A118:B118"/>
    <mergeCell ref="B89:E89"/>
    <mergeCell ref="A112:B112"/>
    <mergeCell ref="B90:E90"/>
    <mergeCell ref="M150:R150"/>
    <mergeCell ref="L109:R109"/>
    <mergeCell ref="L111:R111"/>
    <mergeCell ref="L141:R141"/>
    <mergeCell ref="L127:R127"/>
    <mergeCell ref="L129:R129"/>
    <mergeCell ref="L115:R115"/>
    <mergeCell ref="L133:R133"/>
    <mergeCell ref="L135:R135"/>
    <mergeCell ref="L139:R139"/>
    <mergeCell ref="L123:R123"/>
    <mergeCell ref="A124:B124"/>
    <mergeCell ref="B76:E76"/>
    <mergeCell ref="B77:E77"/>
    <mergeCell ref="L117:R117"/>
    <mergeCell ref="L121:R121"/>
    <mergeCell ref="B78:E78"/>
    <mergeCell ref="B79:E79"/>
    <mergeCell ref="C101:E101"/>
    <mergeCell ref="B84:E84"/>
    <mergeCell ref="C33:E33"/>
    <mergeCell ref="C34:D34"/>
    <mergeCell ref="C38:E38"/>
    <mergeCell ref="C56:E56"/>
    <mergeCell ref="B43:B45"/>
    <mergeCell ref="C43:E43"/>
    <mergeCell ref="C54:D54"/>
    <mergeCell ref="C42:D42"/>
    <mergeCell ref="B38:B39"/>
    <mergeCell ref="B66:E66"/>
    <mergeCell ref="B87:E87"/>
    <mergeCell ref="A106:B106"/>
    <mergeCell ref="B88:E88"/>
    <mergeCell ref="A56:A59"/>
    <mergeCell ref="B73:E73"/>
    <mergeCell ref="B74:E74"/>
    <mergeCell ref="B75:E75"/>
    <mergeCell ref="B61:E61"/>
    <mergeCell ref="B85:E85"/>
    <mergeCell ref="A51:A54"/>
    <mergeCell ref="B51:B52"/>
    <mergeCell ref="C51:E51"/>
    <mergeCell ref="C52:D52"/>
    <mergeCell ref="B53:B54"/>
    <mergeCell ref="B57:B58"/>
    <mergeCell ref="C57:E57"/>
    <mergeCell ref="C58:D58"/>
    <mergeCell ref="C28:E28"/>
    <mergeCell ref="A17:A26"/>
    <mergeCell ref="C17:E17"/>
    <mergeCell ref="C21:E21"/>
    <mergeCell ref="C22:E22"/>
    <mergeCell ref="A28:A30"/>
    <mergeCell ref="C29:E29"/>
    <mergeCell ref="C9:I9"/>
    <mergeCell ref="B11:E11"/>
    <mergeCell ref="B12:E12"/>
    <mergeCell ref="F13:R13"/>
    <mergeCell ref="F14:Q14"/>
    <mergeCell ref="R14:R16"/>
    <mergeCell ref="K11:N11"/>
    <mergeCell ref="A1:T1"/>
    <mergeCell ref="A2:T2"/>
    <mergeCell ref="A3:T3"/>
    <mergeCell ref="C4:P4"/>
    <mergeCell ref="C8:I8"/>
    <mergeCell ref="K8:L8"/>
    <mergeCell ref="M8:R8"/>
    <mergeCell ref="A6:T6"/>
    <mergeCell ref="C32:E32"/>
    <mergeCell ref="A32:A45"/>
    <mergeCell ref="B35:B37"/>
    <mergeCell ref="C35:E35"/>
    <mergeCell ref="C37:D37"/>
    <mergeCell ref="C40:E40"/>
    <mergeCell ref="B40:B42"/>
    <mergeCell ref="B32:B34"/>
    <mergeCell ref="C45:D45"/>
    <mergeCell ref="C39:D39"/>
  </mergeCells>
  <dataValidations count="2">
    <dataValidation type="list" allowBlank="1" showInputMessage="1" showErrorMessage="1" sqref="F12">
      <formula1>"ja,nein"</formula1>
    </dataValidation>
    <dataValidation type="list" showInputMessage="1" showErrorMessage="1" sqref="O11">
      <formula1>AnzahlSZ</formula1>
    </dataValidation>
  </dataValidations>
  <printOptions horizontalCentered="1"/>
  <pageMargins left="0.3937007874015748" right="0.3937007874015748" top="0.3937007874015748" bottom="0.31496062992125984" header="0.5118110236220472" footer="0.1968503937007874"/>
  <pageSetup fitToHeight="0" horizontalDpi="600" verticalDpi="600" orientation="landscape" paperSize="9" scale="60" r:id="rId4"/>
  <headerFooter alignWithMargins="0">
    <oddFooter>&amp;L&amp;9&amp;A&amp;RSeite &amp;P von &amp;N</oddFooter>
  </headerFooter>
  <rowBreaks count="2" manualBreakCount="2">
    <brk id="45" max="19" man="1"/>
    <brk id="101" max="19" man="1"/>
  </rowBreaks>
  <drawing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U152"/>
  <sheetViews>
    <sheetView showGridLines="0" zoomScaleSheetLayoutView="100" workbookViewId="0" topLeftCell="A1">
      <selection activeCell="U3" sqref="U3"/>
    </sheetView>
  </sheetViews>
  <sheetFormatPr defaultColWidth="12" defaultRowHeight="12.75"/>
  <cols>
    <col min="1" max="1" width="14.83203125" style="1" customWidth="1"/>
    <col min="2" max="2" width="33.83203125" style="1" customWidth="1"/>
    <col min="3" max="3" width="7.33203125" style="1" customWidth="1"/>
    <col min="4" max="4" width="6" style="1" bestFit="1" customWidth="1"/>
    <col min="5" max="5" width="17.83203125" style="1" customWidth="1"/>
    <col min="6" max="18" width="13.33203125" style="1" customWidth="1"/>
    <col min="19" max="19" width="2.83203125" style="1" customWidth="1"/>
    <col min="20" max="20" width="13.33203125" style="1" customWidth="1"/>
    <col min="21" max="16384" width="12" style="1" customWidth="1"/>
  </cols>
  <sheetData>
    <row r="1" spans="1:20" ht="28.5" customHeight="1">
      <c r="A1" s="381" t="s">
        <v>13</v>
      </c>
      <c r="B1" s="381"/>
      <c r="C1" s="381"/>
      <c r="D1" s="381"/>
      <c r="E1" s="381"/>
      <c r="F1" s="381"/>
      <c r="G1" s="381"/>
      <c r="H1" s="381"/>
      <c r="I1" s="381"/>
      <c r="J1" s="381"/>
      <c r="K1" s="381"/>
      <c r="L1" s="381"/>
      <c r="M1" s="381"/>
      <c r="N1" s="381"/>
      <c r="O1" s="381"/>
      <c r="P1" s="381"/>
      <c r="Q1" s="381"/>
      <c r="R1" s="381"/>
      <c r="S1" s="381"/>
      <c r="T1" s="381"/>
    </row>
    <row r="2" spans="1:20" ht="19.5" customHeight="1">
      <c r="A2" s="382" t="s">
        <v>19</v>
      </c>
      <c r="B2" s="382"/>
      <c r="C2" s="382"/>
      <c r="D2" s="382"/>
      <c r="E2" s="382"/>
      <c r="F2" s="382"/>
      <c r="G2" s="382"/>
      <c r="H2" s="382"/>
      <c r="I2" s="382"/>
      <c r="J2" s="382"/>
      <c r="K2" s="382"/>
      <c r="L2" s="382"/>
      <c r="M2" s="382"/>
      <c r="N2" s="382"/>
      <c r="O2" s="382"/>
      <c r="P2" s="382"/>
      <c r="Q2" s="382"/>
      <c r="R2" s="382"/>
      <c r="S2" s="382"/>
      <c r="T2" s="382"/>
    </row>
    <row r="3" spans="1:20" ht="15" customHeight="1">
      <c r="A3" s="383" t="s">
        <v>51</v>
      </c>
      <c r="B3" s="383"/>
      <c r="C3" s="383"/>
      <c r="D3" s="383"/>
      <c r="E3" s="383"/>
      <c r="F3" s="383"/>
      <c r="G3" s="383"/>
      <c r="H3" s="383"/>
      <c r="I3" s="383"/>
      <c r="J3" s="383"/>
      <c r="K3" s="383"/>
      <c r="L3" s="383"/>
      <c r="M3" s="383"/>
      <c r="N3" s="383"/>
      <c r="O3" s="383"/>
      <c r="P3" s="383"/>
      <c r="Q3" s="383"/>
      <c r="R3" s="383"/>
      <c r="S3" s="383"/>
      <c r="T3" s="383"/>
    </row>
    <row r="4" spans="1:19" ht="19.5" customHeight="1">
      <c r="A4" s="54"/>
      <c r="B4" s="55"/>
      <c r="C4" s="384" t="s">
        <v>64</v>
      </c>
      <c r="D4" s="384"/>
      <c r="E4" s="384"/>
      <c r="F4" s="384"/>
      <c r="G4" s="384"/>
      <c r="H4" s="384"/>
      <c r="I4" s="384"/>
      <c r="J4" s="384"/>
      <c r="K4" s="384"/>
      <c r="L4" s="384"/>
      <c r="M4" s="384"/>
      <c r="N4" s="384"/>
      <c r="O4" s="384"/>
      <c r="P4" s="384"/>
      <c r="R4" s="149" t="s">
        <v>199</v>
      </c>
      <c r="S4" s="4"/>
    </row>
    <row r="5" spans="1:17" ht="9.75" customHeight="1">
      <c r="A5" s="295"/>
      <c r="B5" s="295"/>
      <c r="C5" s="295"/>
      <c r="D5" s="295"/>
      <c r="E5" s="295"/>
      <c r="F5" s="295"/>
      <c r="G5" s="295"/>
      <c r="H5" s="295"/>
      <c r="I5" s="295"/>
      <c r="J5" s="295"/>
      <c r="K5" s="295"/>
      <c r="L5" s="295"/>
      <c r="M5" s="295"/>
      <c r="N5" s="295"/>
      <c r="O5" s="295"/>
      <c r="P5" s="149"/>
      <c r="Q5" s="54"/>
    </row>
    <row r="6" spans="1:20" ht="19.5" customHeight="1">
      <c r="A6" s="392" t="s">
        <v>153</v>
      </c>
      <c r="B6" s="392"/>
      <c r="C6" s="392"/>
      <c r="D6" s="392"/>
      <c r="E6" s="392"/>
      <c r="F6" s="392"/>
      <c r="G6" s="392"/>
      <c r="H6" s="392"/>
      <c r="I6" s="392"/>
      <c r="J6" s="392"/>
      <c r="K6" s="392"/>
      <c r="L6" s="392"/>
      <c r="M6" s="392"/>
      <c r="N6" s="392"/>
      <c r="O6" s="392"/>
      <c r="P6" s="392"/>
      <c r="Q6" s="392"/>
      <c r="R6" s="392"/>
      <c r="S6" s="392"/>
      <c r="T6" s="392"/>
    </row>
    <row r="7" spans="1:17" ht="19.5" customHeight="1" thickBot="1">
      <c r="A7" s="295"/>
      <c r="B7" s="295"/>
      <c r="C7" s="295"/>
      <c r="D7" s="295"/>
      <c r="E7" s="295"/>
      <c r="F7" s="295"/>
      <c r="G7" s="295"/>
      <c r="H7" s="295"/>
      <c r="I7" s="295"/>
      <c r="J7" s="54"/>
      <c r="K7" s="54"/>
      <c r="L7" s="54"/>
      <c r="M7" s="54"/>
      <c r="N7" s="54"/>
      <c r="O7" s="54"/>
      <c r="P7" s="54"/>
      <c r="Q7" s="54"/>
    </row>
    <row r="8" spans="1:19" ht="27" customHeight="1" thickBot="1">
      <c r="A8" s="54"/>
      <c r="B8" s="56" t="s">
        <v>1</v>
      </c>
      <c r="C8" s="463">
        <f>IF('Berechnung PK (%-Anteil)'!C8:I8=0,"",'Berechnung PK (%-Anteil)'!C8:I8)</f>
      </c>
      <c r="D8" s="463"/>
      <c r="E8" s="463"/>
      <c r="F8" s="463"/>
      <c r="G8" s="463"/>
      <c r="H8" s="463"/>
      <c r="I8" s="464"/>
      <c r="J8" s="90"/>
      <c r="K8" s="387" t="s">
        <v>32</v>
      </c>
      <c r="L8" s="388"/>
      <c r="M8" s="465">
        <f>'Berechnung PK (%-Anteil)'!M8:R8</f>
        <v>0</v>
      </c>
      <c r="N8" s="466"/>
      <c r="O8" s="466"/>
      <c r="P8" s="466"/>
      <c r="Q8" s="466"/>
      <c r="R8" s="467"/>
      <c r="S8" s="6"/>
    </row>
    <row r="9" spans="1:19" ht="27" customHeight="1" thickBot="1">
      <c r="A9" s="54"/>
      <c r="B9" s="91" t="s">
        <v>50</v>
      </c>
      <c r="C9" s="468">
        <f>IF('Berechnung PK (%-Anteil)'!C9:I9=0,"",'Berechnung PK (%-Anteil)'!C9:I9)</f>
      </c>
      <c r="D9" s="468"/>
      <c r="E9" s="468"/>
      <c r="F9" s="468"/>
      <c r="G9" s="468"/>
      <c r="H9" s="468"/>
      <c r="I9" s="469"/>
      <c r="J9" s="54"/>
      <c r="K9" s="54"/>
      <c r="L9" s="54"/>
      <c r="M9" s="54"/>
      <c r="N9" s="54"/>
      <c r="O9" s="54"/>
      <c r="P9" s="54"/>
      <c r="Q9" s="54"/>
      <c r="R9" s="54"/>
      <c r="S9" s="3"/>
    </row>
    <row r="10" spans="1:19" ht="10.5" customHeight="1" thickBot="1">
      <c r="A10" s="57"/>
      <c r="B10" s="57"/>
      <c r="C10" s="58"/>
      <c r="D10" s="58"/>
      <c r="E10" s="58"/>
      <c r="F10" s="58"/>
      <c r="G10" s="58"/>
      <c r="H10" s="58"/>
      <c r="I10" s="58"/>
      <c r="J10" s="58"/>
      <c r="K10" s="58"/>
      <c r="L10" s="54"/>
      <c r="M10" s="54"/>
      <c r="N10" s="54"/>
      <c r="O10" s="54"/>
      <c r="P10" s="54"/>
      <c r="Q10" s="54"/>
      <c r="R10" s="54"/>
      <c r="S10" s="3"/>
    </row>
    <row r="11" spans="1:19" ht="20.25" customHeight="1" thickBot="1">
      <c r="A11" s="57"/>
      <c r="B11" s="396" t="str">
        <f>CONCATENATE("Höchstbeitragsgrundlage ",RIGHT(M8,4),":")</f>
        <v>Höchstbeitragsgrundlage 0:</v>
      </c>
      <c r="C11" s="397"/>
      <c r="D11" s="397"/>
      <c r="E11" s="398"/>
      <c r="F11" s="250" t="e">
        <f>IF(VLOOKUP(VALUE(RIGHT(M8,4)),Stammdaten!B3:C14,2)=0,"Stammdaten",VLOOKUP(VALUE(RIGHT(M8,4)),Stammdaten!B3:C14,2))</f>
        <v>#N/A</v>
      </c>
      <c r="G11" s="54"/>
      <c r="H11" s="54"/>
      <c r="I11" s="54"/>
      <c r="J11" s="54"/>
      <c r="K11" s="409" t="s">
        <v>144</v>
      </c>
      <c r="L11" s="410"/>
      <c r="M11" s="410"/>
      <c r="N11" s="411"/>
      <c r="O11" s="291">
        <f>'Berechnung PK (%-Anteil)'!O11</f>
        <v>2</v>
      </c>
      <c r="P11" s="54"/>
      <c r="Q11" s="54"/>
      <c r="R11" s="54"/>
      <c r="S11" s="3"/>
    </row>
    <row r="12" spans="1:19" ht="20.25" customHeight="1" thickBot="1">
      <c r="A12" s="57"/>
      <c r="B12" s="399" t="s">
        <v>124</v>
      </c>
      <c r="C12" s="400"/>
      <c r="D12" s="400"/>
      <c r="E12" s="401"/>
      <c r="F12" s="237">
        <f>'Berechnung PK (%-Anteil)'!F12</f>
        <v>0</v>
      </c>
      <c r="G12" s="54"/>
      <c r="H12" s="54"/>
      <c r="I12" s="54"/>
      <c r="J12" s="54"/>
      <c r="K12" s="54"/>
      <c r="L12" s="54"/>
      <c r="M12" s="54"/>
      <c r="N12" s="54"/>
      <c r="O12" s="54"/>
      <c r="P12" s="54"/>
      <c r="Q12" s="54"/>
      <c r="R12" s="54"/>
      <c r="S12" s="3"/>
    </row>
    <row r="13" spans="1:19" ht="15" customHeight="1" thickBot="1">
      <c r="A13" s="57"/>
      <c r="B13" s="57"/>
      <c r="C13" s="59"/>
      <c r="D13" s="59"/>
      <c r="E13" s="59"/>
      <c r="F13" s="402" t="s">
        <v>17</v>
      </c>
      <c r="G13" s="402"/>
      <c r="H13" s="402"/>
      <c r="I13" s="402"/>
      <c r="J13" s="402"/>
      <c r="K13" s="402"/>
      <c r="L13" s="402"/>
      <c r="M13" s="402"/>
      <c r="N13" s="402"/>
      <c r="O13" s="402"/>
      <c r="P13" s="402"/>
      <c r="Q13" s="402"/>
      <c r="R13" s="402"/>
      <c r="S13" s="3"/>
    </row>
    <row r="14" spans="1:19" ht="18" customHeight="1">
      <c r="A14" s="57"/>
      <c r="B14" s="57"/>
      <c r="C14" s="60"/>
      <c r="D14" s="60"/>
      <c r="E14" s="60"/>
      <c r="F14" s="403" t="s">
        <v>34</v>
      </c>
      <c r="G14" s="404"/>
      <c r="H14" s="404"/>
      <c r="I14" s="404"/>
      <c r="J14" s="404"/>
      <c r="K14" s="404"/>
      <c r="L14" s="404"/>
      <c r="M14" s="404"/>
      <c r="N14" s="404"/>
      <c r="O14" s="404"/>
      <c r="P14" s="404"/>
      <c r="Q14" s="405"/>
      <c r="R14" s="406" t="s">
        <v>35</v>
      </c>
      <c r="S14" s="3"/>
    </row>
    <row r="15" spans="1:19" ht="6" customHeight="1">
      <c r="A15" s="54"/>
      <c r="B15" s="61"/>
      <c r="C15" s="62"/>
      <c r="D15" s="62"/>
      <c r="E15" s="62"/>
      <c r="F15" s="92"/>
      <c r="G15" s="62"/>
      <c r="H15" s="62"/>
      <c r="I15" s="62"/>
      <c r="J15" s="62"/>
      <c r="K15" s="71"/>
      <c r="L15" s="71"/>
      <c r="M15" s="71"/>
      <c r="N15" s="71"/>
      <c r="O15" s="71"/>
      <c r="P15" s="71"/>
      <c r="Q15" s="93"/>
      <c r="R15" s="407"/>
      <c r="S15" s="3"/>
    </row>
    <row r="16" spans="1:19" ht="16.5" customHeight="1" thickBot="1">
      <c r="A16" s="54"/>
      <c r="B16" s="61"/>
      <c r="C16" s="62"/>
      <c r="D16" s="62"/>
      <c r="E16" s="62"/>
      <c r="F16" s="94" t="s">
        <v>33</v>
      </c>
      <c r="G16" s="95" t="s">
        <v>36</v>
      </c>
      <c r="H16" s="95" t="s">
        <v>37</v>
      </c>
      <c r="I16" s="95" t="s">
        <v>38</v>
      </c>
      <c r="J16" s="95" t="s">
        <v>39</v>
      </c>
      <c r="K16" s="95" t="s">
        <v>40</v>
      </c>
      <c r="L16" s="95" t="s">
        <v>41</v>
      </c>
      <c r="M16" s="95" t="s">
        <v>42</v>
      </c>
      <c r="N16" s="95" t="s">
        <v>43</v>
      </c>
      <c r="O16" s="95" t="s">
        <v>44</v>
      </c>
      <c r="P16" s="95" t="s">
        <v>45</v>
      </c>
      <c r="Q16" s="96" t="s">
        <v>46</v>
      </c>
      <c r="R16" s="408"/>
      <c r="S16" s="3"/>
    </row>
    <row r="17" spans="1:19" ht="21.75" customHeight="1">
      <c r="A17" s="413" t="s">
        <v>9</v>
      </c>
      <c r="B17" s="97" t="s">
        <v>3</v>
      </c>
      <c r="C17" s="412"/>
      <c r="D17" s="412"/>
      <c r="E17" s="416"/>
      <c r="F17" s="16">
        <f>'Berechnung PK (%-Anteil)'!F17</f>
        <v>0</v>
      </c>
      <c r="G17" s="17">
        <f>'Berechnung PK (%-Anteil)'!G17</f>
        <v>0</v>
      </c>
      <c r="H17" s="17">
        <f>'Berechnung PK (%-Anteil)'!H17</f>
        <v>0</v>
      </c>
      <c r="I17" s="17">
        <f>'Berechnung PK (%-Anteil)'!I17</f>
        <v>0</v>
      </c>
      <c r="J17" s="17">
        <f>'Berechnung PK (%-Anteil)'!J17</f>
        <v>0</v>
      </c>
      <c r="K17" s="17">
        <f>'Berechnung PK (%-Anteil)'!K17</f>
        <v>0</v>
      </c>
      <c r="L17" s="17">
        <f>'Berechnung PK (%-Anteil)'!L17</f>
        <v>0</v>
      </c>
      <c r="M17" s="17">
        <f>'Berechnung PK (%-Anteil)'!M17</f>
        <v>0</v>
      </c>
      <c r="N17" s="17">
        <f>'Berechnung PK (%-Anteil)'!N17</f>
        <v>0</v>
      </c>
      <c r="O17" s="17">
        <f>'Berechnung PK (%-Anteil)'!O17</f>
        <v>0</v>
      </c>
      <c r="P17" s="17">
        <f>'Berechnung PK (%-Anteil)'!P17</f>
        <v>0</v>
      </c>
      <c r="Q17" s="8">
        <f>'Berechnung PK (%-Anteil)'!Q17</f>
        <v>0</v>
      </c>
      <c r="R17" s="98">
        <f>SUM(F17:Q17)</f>
        <v>0</v>
      </c>
      <c r="S17" s="3"/>
    </row>
    <row r="18" spans="1:19" ht="21.75" customHeight="1">
      <c r="A18" s="414"/>
      <c r="B18" s="99" t="s">
        <v>18</v>
      </c>
      <c r="C18" s="64"/>
      <c r="D18" s="64"/>
      <c r="E18" s="100"/>
      <c r="F18" s="18">
        <f>'Berechnung PK (%-Anteil)'!F18</f>
        <v>0</v>
      </c>
      <c r="G18" s="19">
        <f>'Berechnung PK (%-Anteil)'!G18</f>
        <v>0</v>
      </c>
      <c r="H18" s="19">
        <f>'Berechnung PK (%-Anteil)'!H18</f>
        <v>0</v>
      </c>
      <c r="I18" s="19">
        <f>'Berechnung PK (%-Anteil)'!I18</f>
        <v>0</v>
      </c>
      <c r="J18" s="19">
        <f>'Berechnung PK (%-Anteil)'!J18</f>
        <v>0</v>
      </c>
      <c r="K18" s="19">
        <f>'Berechnung PK (%-Anteil)'!K18</f>
        <v>0</v>
      </c>
      <c r="L18" s="19">
        <f>'Berechnung PK (%-Anteil)'!L18</f>
        <v>0</v>
      </c>
      <c r="M18" s="19">
        <f>'Berechnung PK (%-Anteil)'!M18</f>
        <v>0</v>
      </c>
      <c r="N18" s="19">
        <f>'Berechnung PK (%-Anteil)'!N18</f>
        <v>0</v>
      </c>
      <c r="O18" s="19">
        <f>'Berechnung PK (%-Anteil)'!O18</f>
        <v>0</v>
      </c>
      <c r="P18" s="19">
        <f>'Berechnung PK (%-Anteil)'!P18</f>
        <v>0</v>
      </c>
      <c r="Q18" s="20">
        <f>'Berechnung PK (%-Anteil)'!Q18</f>
        <v>0</v>
      </c>
      <c r="R18" s="101">
        <f aca="true" t="shared" si="0" ref="R18:R25">SUM(F18:Q18)</f>
        <v>0</v>
      </c>
      <c r="S18" s="3"/>
    </row>
    <row r="19" spans="1:19" ht="21.75" customHeight="1">
      <c r="A19" s="414"/>
      <c r="B19" s="99" t="s">
        <v>8</v>
      </c>
      <c r="C19" s="64"/>
      <c r="D19" s="64"/>
      <c r="E19" s="100"/>
      <c r="F19" s="18">
        <f>'Berechnung PK (%-Anteil)'!F19</f>
        <v>0</v>
      </c>
      <c r="G19" s="19">
        <f>'Berechnung PK (%-Anteil)'!G19</f>
        <v>0</v>
      </c>
      <c r="H19" s="19">
        <f>'Berechnung PK (%-Anteil)'!H19</f>
        <v>0</v>
      </c>
      <c r="I19" s="19">
        <f>'Berechnung PK (%-Anteil)'!I19</f>
        <v>0</v>
      </c>
      <c r="J19" s="19">
        <f>'Berechnung PK (%-Anteil)'!J19</f>
        <v>0</v>
      </c>
      <c r="K19" s="19">
        <f>'Berechnung PK (%-Anteil)'!K19</f>
        <v>0</v>
      </c>
      <c r="L19" s="19">
        <f>'Berechnung PK (%-Anteil)'!L19</f>
        <v>0</v>
      </c>
      <c r="M19" s="19">
        <f>'Berechnung PK (%-Anteil)'!M19</f>
        <v>0</v>
      </c>
      <c r="N19" s="19">
        <f>'Berechnung PK (%-Anteil)'!N19</f>
        <v>0</v>
      </c>
      <c r="O19" s="19">
        <f>'Berechnung PK (%-Anteil)'!O19</f>
        <v>0</v>
      </c>
      <c r="P19" s="19">
        <f>'Berechnung PK (%-Anteil)'!P19</f>
        <v>0</v>
      </c>
      <c r="Q19" s="20">
        <f>'Berechnung PK (%-Anteil)'!Q19</f>
        <v>0</v>
      </c>
      <c r="R19" s="101">
        <f t="shared" si="0"/>
        <v>0</v>
      </c>
      <c r="S19" s="3"/>
    </row>
    <row r="20" spans="1:19" ht="21.75" customHeight="1">
      <c r="A20" s="414"/>
      <c r="B20" s="99" t="s">
        <v>15</v>
      </c>
      <c r="C20" s="64"/>
      <c r="D20" s="64"/>
      <c r="E20" s="100"/>
      <c r="F20" s="18">
        <f>'Berechnung PK (%-Anteil)'!F20</f>
        <v>0</v>
      </c>
      <c r="G20" s="19">
        <f>'Berechnung PK (%-Anteil)'!G20</f>
        <v>0</v>
      </c>
      <c r="H20" s="19">
        <f>'Berechnung PK (%-Anteil)'!H20</f>
        <v>0</v>
      </c>
      <c r="I20" s="19">
        <f>'Berechnung PK (%-Anteil)'!I20</f>
        <v>0</v>
      </c>
      <c r="J20" s="19">
        <f>'Berechnung PK (%-Anteil)'!J20</f>
        <v>0</v>
      </c>
      <c r="K20" s="19">
        <f>'Berechnung PK (%-Anteil)'!K20</f>
        <v>0</v>
      </c>
      <c r="L20" s="19">
        <f>'Berechnung PK (%-Anteil)'!L20</f>
        <v>0</v>
      </c>
      <c r="M20" s="19">
        <f>'Berechnung PK (%-Anteil)'!M20</f>
        <v>0</v>
      </c>
      <c r="N20" s="19">
        <f>'Berechnung PK (%-Anteil)'!N20</f>
        <v>0</v>
      </c>
      <c r="O20" s="19">
        <f>'Berechnung PK (%-Anteil)'!O20</f>
        <v>0</v>
      </c>
      <c r="P20" s="19">
        <f>'Berechnung PK (%-Anteil)'!P20</f>
        <v>0</v>
      </c>
      <c r="Q20" s="20">
        <f>'Berechnung PK (%-Anteil)'!Q20</f>
        <v>0</v>
      </c>
      <c r="R20" s="101">
        <f t="shared" si="0"/>
        <v>0</v>
      </c>
      <c r="S20" s="3"/>
    </row>
    <row r="21" spans="1:19" ht="21.75" customHeight="1">
      <c r="A21" s="414"/>
      <c r="B21" s="102" t="s">
        <v>7</v>
      </c>
      <c r="C21" s="417"/>
      <c r="D21" s="417"/>
      <c r="E21" s="417"/>
      <c r="F21" s="21">
        <f>'Berechnung PK (%-Anteil)'!F21</f>
        <v>0</v>
      </c>
      <c r="G21" s="22">
        <f>'Berechnung PK (%-Anteil)'!G21</f>
        <v>0</v>
      </c>
      <c r="H21" s="22">
        <f>'Berechnung PK (%-Anteil)'!H21</f>
        <v>0</v>
      </c>
      <c r="I21" s="22">
        <f>'Berechnung PK (%-Anteil)'!I21</f>
        <v>0</v>
      </c>
      <c r="J21" s="22">
        <f>'Berechnung PK (%-Anteil)'!J21</f>
        <v>0</v>
      </c>
      <c r="K21" s="22">
        <f>'Berechnung PK (%-Anteil)'!K21</f>
        <v>0</v>
      </c>
      <c r="L21" s="22">
        <f>'Berechnung PK (%-Anteil)'!L21</f>
        <v>0</v>
      </c>
      <c r="M21" s="22">
        <f>'Berechnung PK (%-Anteil)'!M21</f>
        <v>0</v>
      </c>
      <c r="N21" s="22">
        <f>'Berechnung PK (%-Anteil)'!N21</f>
        <v>0</v>
      </c>
      <c r="O21" s="22">
        <f>'Berechnung PK (%-Anteil)'!O21</f>
        <v>0</v>
      </c>
      <c r="P21" s="22">
        <f>'Berechnung PK (%-Anteil)'!P21</f>
        <v>0</v>
      </c>
      <c r="Q21" s="11">
        <f>'Berechnung PK (%-Anteil)'!Q21</f>
        <v>0</v>
      </c>
      <c r="R21" s="103">
        <f t="shared" si="0"/>
        <v>0</v>
      </c>
      <c r="S21" s="3"/>
    </row>
    <row r="22" spans="1:19" ht="21.75" customHeight="1">
      <c r="A22" s="414"/>
      <c r="B22" s="104" t="s">
        <v>129</v>
      </c>
      <c r="C22" s="418"/>
      <c r="D22" s="418"/>
      <c r="E22" s="418"/>
      <c r="F22" s="23">
        <f>'Berechnung PK (%-Anteil)'!F22</f>
        <v>0</v>
      </c>
      <c r="G22" s="24">
        <f>'Berechnung PK (%-Anteil)'!G22</f>
        <v>0</v>
      </c>
      <c r="H22" s="24">
        <f>'Berechnung PK (%-Anteil)'!H22</f>
        <v>0</v>
      </c>
      <c r="I22" s="24">
        <f>'Berechnung PK (%-Anteil)'!I22</f>
        <v>0</v>
      </c>
      <c r="J22" s="24">
        <f>'Berechnung PK (%-Anteil)'!J22</f>
        <v>0</v>
      </c>
      <c r="K22" s="24">
        <f>'Berechnung PK (%-Anteil)'!K22</f>
        <v>0</v>
      </c>
      <c r="L22" s="24">
        <f>'Berechnung PK (%-Anteil)'!L22</f>
        <v>0</v>
      </c>
      <c r="M22" s="24">
        <f>'Berechnung PK (%-Anteil)'!M22</f>
        <v>0</v>
      </c>
      <c r="N22" s="24">
        <f>'Berechnung PK (%-Anteil)'!N22</f>
        <v>0</v>
      </c>
      <c r="O22" s="24">
        <f>'Berechnung PK (%-Anteil)'!O22</f>
        <v>0</v>
      </c>
      <c r="P22" s="24">
        <f>'Berechnung PK (%-Anteil)'!P22</f>
        <v>0</v>
      </c>
      <c r="Q22" s="25">
        <f>'Berechnung PK (%-Anteil)'!Q22</f>
        <v>0</v>
      </c>
      <c r="R22" s="103">
        <f t="shared" si="0"/>
        <v>0</v>
      </c>
      <c r="S22" s="3"/>
    </row>
    <row r="23" spans="1:19" ht="21.75" customHeight="1">
      <c r="A23" s="414"/>
      <c r="B23" s="104" t="s">
        <v>55</v>
      </c>
      <c r="C23" s="66"/>
      <c r="D23" s="66"/>
      <c r="E23" s="66"/>
      <c r="F23" s="105">
        <f aca="true" t="shared" si="1" ref="F23:Q23">F80</f>
        <v>0</v>
      </c>
      <c r="G23" s="106">
        <f t="shared" si="1"/>
        <v>0</v>
      </c>
      <c r="H23" s="106">
        <f t="shared" si="1"/>
        <v>0</v>
      </c>
      <c r="I23" s="106">
        <f t="shared" si="1"/>
        <v>0</v>
      </c>
      <c r="J23" s="106">
        <f t="shared" si="1"/>
        <v>0</v>
      </c>
      <c r="K23" s="106">
        <f t="shared" si="1"/>
        <v>0</v>
      </c>
      <c r="L23" s="106">
        <f t="shared" si="1"/>
        <v>0</v>
      </c>
      <c r="M23" s="106">
        <f t="shared" si="1"/>
        <v>0</v>
      </c>
      <c r="N23" s="106">
        <f t="shared" si="1"/>
        <v>0</v>
      </c>
      <c r="O23" s="106">
        <f t="shared" si="1"/>
        <v>0</v>
      </c>
      <c r="P23" s="106">
        <f t="shared" si="1"/>
        <v>0</v>
      </c>
      <c r="Q23" s="107">
        <f t="shared" si="1"/>
        <v>0</v>
      </c>
      <c r="R23" s="108">
        <f t="shared" si="0"/>
        <v>0</v>
      </c>
      <c r="S23" s="3"/>
    </row>
    <row r="24" spans="1:19" ht="21.75" customHeight="1">
      <c r="A24" s="414"/>
      <c r="B24" s="160" t="s">
        <v>75</v>
      </c>
      <c r="C24" s="65"/>
      <c r="D24" s="65"/>
      <c r="E24" s="65"/>
      <c r="F24" s="109">
        <f aca="true" t="shared" si="2" ref="F24:Q24">F91</f>
        <v>0</v>
      </c>
      <c r="G24" s="110">
        <f t="shared" si="2"/>
        <v>0</v>
      </c>
      <c r="H24" s="110">
        <f t="shared" si="2"/>
        <v>0</v>
      </c>
      <c r="I24" s="110">
        <f t="shared" si="2"/>
        <v>0</v>
      </c>
      <c r="J24" s="110">
        <f t="shared" si="2"/>
        <v>0</v>
      </c>
      <c r="K24" s="110">
        <f t="shared" si="2"/>
        <v>0</v>
      </c>
      <c r="L24" s="110">
        <f t="shared" si="2"/>
        <v>0</v>
      </c>
      <c r="M24" s="110">
        <f t="shared" si="2"/>
        <v>0</v>
      </c>
      <c r="N24" s="110">
        <f t="shared" si="2"/>
        <v>0</v>
      </c>
      <c r="O24" s="110">
        <f t="shared" si="2"/>
        <v>0</v>
      </c>
      <c r="P24" s="110">
        <f t="shared" si="2"/>
        <v>0</v>
      </c>
      <c r="Q24" s="111">
        <f t="shared" si="2"/>
        <v>0</v>
      </c>
      <c r="R24" s="103">
        <f t="shared" si="0"/>
        <v>0</v>
      </c>
      <c r="S24" s="3"/>
    </row>
    <row r="25" spans="1:19" ht="21.75" customHeight="1" thickBot="1">
      <c r="A25" s="414"/>
      <c r="B25" s="159" t="s">
        <v>74</v>
      </c>
      <c r="C25" s="64"/>
      <c r="D25" s="64"/>
      <c r="E25" s="64"/>
      <c r="F25" s="34">
        <f>'Berechnung PK (%-Anteil)'!F25</f>
        <v>0</v>
      </c>
      <c r="G25" s="35">
        <f>'Berechnung PK (%-Anteil)'!G25</f>
        <v>0</v>
      </c>
      <c r="H25" s="35">
        <f>'Berechnung PK (%-Anteil)'!H25</f>
        <v>0</v>
      </c>
      <c r="I25" s="35">
        <f>'Berechnung PK (%-Anteil)'!I25</f>
        <v>0</v>
      </c>
      <c r="J25" s="35">
        <f>'Berechnung PK (%-Anteil)'!J25</f>
        <v>0</v>
      </c>
      <c r="K25" s="35">
        <f>'Berechnung PK (%-Anteil)'!K25</f>
        <v>0</v>
      </c>
      <c r="L25" s="35">
        <f>'Berechnung PK (%-Anteil)'!L25</f>
        <v>0</v>
      </c>
      <c r="M25" s="35">
        <f>'Berechnung PK (%-Anteil)'!M25</f>
        <v>0</v>
      </c>
      <c r="N25" s="35">
        <f>'Berechnung PK (%-Anteil)'!N25</f>
        <v>0</v>
      </c>
      <c r="O25" s="35">
        <f>'Berechnung PK (%-Anteil)'!O25</f>
        <v>0</v>
      </c>
      <c r="P25" s="35">
        <f>'Berechnung PK (%-Anteil)'!P25</f>
        <v>0</v>
      </c>
      <c r="Q25" s="9">
        <f>'Berechnung PK (%-Anteil)'!Q25</f>
        <v>0</v>
      </c>
      <c r="R25" s="131">
        <f t="shared" si="0"/>
        <v>0</v>
      </c>
      <c r="S25" s="3"/>
    </row>
    <row r="26" spans="1:19" ht="21.75" customHeight="1" thickBot="1">
      <c r="A26" s="415"/>
      <c r="B26" s="278" t="s">
        <v>53</v>
      </c>
      <c r="C26" s="279"/>
      <c r="D26" s="279"/>
      <c r="E26" s="280"/>
      <c r="F26" s="143">
        <f>SUM(F17:F25)-F18</f>
        <v>0</v>
      </c>
      <c r="G26" s="144">
        <f aca="true" t="shared" si="3" ref="G26:P26">SUM(G17:G25)-G18</f>
        <v>0</v>
      </c>
      <c r="H26" s="144">
        <f t="shared" si="3"/>
        <v>0</v>
      </c>
      <c r="I26" s="144">
        <f t="shared" si="3"/>
        <v>0</v>
      </c>
      <c r="J26" s="144">
        <f t="shared" si="3"/>
        <v>0</v>
      </c>
      <c r="K26" s="144">
        <f t="shared" si="3"/>
        <v>0</v>
      </c>
      <c r="L26" s="144">
        <f t="shared" si="3"/>
        <v>0</v>
      </c>
      <c r="M26" s="144">
        <f t="shared" si="3"/>
        <v>0</v>
      </c>
      <c r="N26" s="144">
        <f t="shared" si="3"/>
        <v>0</v>
      </c>
      <c r="O26" s="144">
        <f t="shared" si="3"/>
        <v>0</v>
      </c>
      <c r="P26" s="144">
        <f t="shared" si="3"/>
        <v>0</v>
      </c>
      <c r="Q26" s="145">
        <f>SUM(Q17:Q25)-Q18</f>
        <v>0</v>
      </c>
      <c r="R26" s="68">
        <f>SUM(F26:Q26)</f>
        <v>0</v>
      </c>
      <c r="S26" s="3"/>
    </row>
    <row r="27" spans="1:19" ht="7.5" customHeight="1" thickBot="1">
      <c r="A27" s="54"/>
      <c r="B27" s="61"/>
      <c r="C27" s="62"/>
      <c r="D27" s="62"/>
      <c r="E27" s="62"/>
      <c r="F27" s="112"/>
      <c r="G27" s="112"/>
      <c r="H27" s="112"/>
      <c r="I27" s="112"/>
      <c r="J27" s="112"/>
      <c r="K27" s="112"/>
      <c r="L27" s="112"/>
      <c r="M27" s="112"/>
      <c r="N27" s="112"/>
      <c r="O27" s="112"/>
      <c r="P27" s="112"/>
      <c r="Q27" s="112"/>
      <c r="R27" s="69"/>
      <c r="S27" s="54"/>
    </row>
    <row r="28" spans="1:19" ht="21.75" customHeight="1">
      <c r="A28" s="365" t="s">
        <v>141</v>
      </c>
      <c r="B28" s="276" t="s">
        <v>7</v>
      </c>
      <c r="C28" s="412"/>
      <c r="D28" s="412"/>
      <c r="E28" s="412"/>
      <c r="F28" s="16">
        <f>IF(F21=0,0,IF(SUM($F$24:F$24)=0,F21,IF($Q$17&gt;0,MIN(F21,($R$17+$R$19+$R$20+$R$23)/COUNTA($F$17:$Q$17)*(2/$O$11)),MIN(F21,(SUM($F$17:F$17)+SUM($F$19:F$19)+SUM($F$20:F$20)+SUM($F$23:F$23))/COUNTA($F$17:F$17)*(2/$O$11)))))</f>
        <v>0</v>
      </c>
      <c r="G28" s="17">
        <f>IF(G21=0,0,IF(SUM($F$24:G$24)=0,G21,IF($Q$17&gt;0,MIN(G21,($R$17+$R$19+$R$20+$R$23)/COUNTA($F$17:$Q$17)*(2/$O$11)),MIN(G21,(SUM($F$17:G$17)+SUM($F$19:G$19)+SUM($F$20:G$20)+SUM($F$23:G$23))/COUNTA($F$17:G$17)*(2/$O$11)))))</f>
        <v>0</v>
      </c>
      <c r="H28" s="17">
        <f>IF(H21=0,0,IF(SUM($F$24:H$24)=0,H21,IF($Q$17&gt;0,MIN(H21,($R$17+$R$19+$R$20+$R$23)/COUNTA($F$17:$Q$17)*(2/$O$11)),MIN(H21,(SUM($F$17:H$17)+SUM($F$19:H$19)+SUM($F$20:H$20)+SUM($F$23:H$23))/COUNTA($F$17:H$17)*(2/$O$11)))))</f>
        <v>0</v>
      </c>
      <c r="I28" s="17">
        <f>IF(I21=0,0,IF(SUM($F$24:I$24)=0,I21,IF($Q$17&gt;0,MIN(I21,($R$17+$R$19+$R$20+$R$23)/COUNTA($F$17:$Q$17)*(2/$O$11)),MIN(I21,(SUM($F$17:I$17)+SUM($F$19:I$19)+SUM($F$20:I$20)+SUM($F$23:I$23))/COUNTA($F$17:I$17)*(2/$O$11)))))</f>
        <v>0</v>
      </c>
      <c r="J28" s="17">
        <f>IF(J21=0,0,IF(SUM($F$24:J$24)=0,J21,IF($Q$17&gt;0,MIN(J21,($R$17+$R$19+$R$20+$R$23)/COUNTA($F$17:$Q$17)*(2/$O$11)),MIN(J21,(SUM($F$17:J$17)+SUM($F$19:J$19)+SUM($F$20:J$20)+SUM($F$23:J$23))/COUNTA($F$17:J$17)*(2/$O$11)))))</f>
        <v>0</v>
      </c>
      <c r="K28" s="17">
        <f>IF(K21=0,0,IF(SUM($F$24:K$24)=0,K21,IF($Q$17&gt;0,MIN(K21,($R$17+$R$19+$R$20+$R$23)/COUNTA($F$17:$Q$17)*(2/$O$11)),MIN(K21,(SUM($F$17:K$17)+SUM($F$19:K$19)+SUM($F$20:K$20)+SUM($F$23:K$23))/COUNTA($F$17:K$17)*(2/$O$11)))))</f>
        <v>0</v>
      </c>
      <c r="L28" s="17">
        <f>IF(L21=0,0,IF(SUM($F$24:L$24)=0,L21,IF($Q$17&gt;0,MIN(L21,($R$17+$R$19+$R$20+$R$23)/COUNTA($F$17:$Q$17)*(2/$O$11)),MIN(L21,(SUM($F$17:L$17)+SUM($F$19:L$19)+SUM($F$20:L$20)+SUM($F$23:L$23))/COUNTA($F$17:L$17)*(2/$O$11)))))</f>
        <v>0</v>
      </c>
      <c r="M28" s="17">
        <f>IF(M21=0,0,IF(SUM($F$24:M$24)=0,M21,IF($Q$17&gt;0,MIN(M21,($R$17+$R$19+$R$20+$R$23)/COUNTA($F$17:$Q$17)*(2/$O$11)),MIN(M21,(SUM($F$17:M$17)+SUM($F$19:M$19)+SUM($F$20:M$20)+SUM($F$23:M$23))/COUNTA($F$17:M$17)*(2/$O$11)))))</f>
        <v>0</v>
      </c>
      <c r="N28" s="17">
        <f>IF(N21=0,0,IF(SUM($F$24:N$24)=0,N21,IF($Q$17&gt;0,MIN(N21,($R$17+$R$19+$R$20+$R$23)/COUNTA($F$17:$Q$17)*(2/$O$11)),MIN(N21,(SUM($F$17:N$17)+SUM($F$19:N$19)+SUM($F$20:N$20)+SUM($F$23:N$23))/COUNTA($F$17:N$17)*(2/$O$11)))))</f>
        <v>0</v>
      </c>
      <c r="O28" s="17">
        <f>IF(O21=0,0,IF(SUM($F$24:O$24)=0,O21,IF($Q$17&gt;0,MIN(O21,($R$17+$R$19+$R$20+$R$23)/COUNTA($F$17:$Q$17)*(2/$O$11)),MIN(O21,(SUM($F$17:O$17)+SUM($F$19:O$19)+SUM($F$20:O$20)+SUM($F$23:O$23))/COUNTA($F$17:O$17)*(2/$O$11)))))</f>
        <v>0</v>
      </c>
      <c r="P28" s="17">
        <f>IF(P21=0,0,IF(SUM($F$24:P$24)=0,P21,IF($Q$17&gt;0,MIN(P21,($R$17+$R$19+$R$20+$R$23)/COUNTA($F$17:$Q$17)*(2/$O$11)),MIN(P21,(SUM($F$17:P$17)+SUM($F$19:P$19)+SUM($F$20:P$20)+SUM($F$23:P$23))/COUNTA($F$17:P$17)*(2/$O$11)))))</f>
        <v>0</v>
      </c>
      <c r="Q28" s="8">
        <f>IF(Q21=0,0,IF(SUM($F$24:Q$24)=0,Q21,IF($Q$17&gt;0,MIN(Q21,($R$17+$R$19+$R$20+$R$23)/COUNTA($F$17:$Q$17)*(2/$O$11)),MIN(Q21,(SUM($F$17:Q$17)+SUM($F$19:Q$19)+SUM($F$20:Q$20)+SUM($F$23:Q$23))/COUNTA($F$17:Q$17)*(2/$O$11)))))</f>
        <v>0</v>
      </c>
      <c r="R28" s="98">
        <f>SUM(F28:Q28)</f>
        <v>0</v>
      </c>
      <c r="S28" s="54"/>
    </row>
    <row r="29" spans="1:19" ht="21.75" customHeight="1" thickBot="1">
      <c r="A29" s="366"/>
      <c r="B29" s="277" t="s">
        <v>129</v>
      </c>
      <c r="C29" s="418"/>
      <c r="D29" s="418"/>
      <c r="E29" s="418"/>
      <c r="F29" s="34">
        <f>IF(F22=0,0,IF(SUM($F$24:F$24)=0,F22,IF($Q$17&gt;0,MIN(F22,($R$17+$R$19+$R$20+$R$23)/COUNTA($F$17:$Q$17)*(2/$O$11)),MIN(F22,(SUM($F$17:F$17)+SUM($F$19:F$19)+SUM($F$20:F$20)+SUM($F$23:F$23))/COUNTA($F$17:F$17)*(2/$O$11)))))</f>
        <v>0</v>
      </c>
      <c r="G29" s="35">
        <f>IF(G22=0,0,IF(SUM($F$24:G$24)=0,G22,IF($Q$17&gt;0,MIN(G22,($R$17+$R$19+$R$20+$R$23)/COUNTA($F$17:$Q$17)*(2/$O$11)),MIN(G22,(SUM($F$17:G$17)+SUM($F$19:G$19)+SUM($F$20:G$20)+SUM($F$23:G$23))/COUNTA($F$17:G$17)*(2/$O$11)))))</f>
        <v>0</v>
      </c>
      <c r="H29" s="35">
        <f>IF(H22=0,0,IF(SUM($F$24:H$24)=0,H22,IF($Q$17&gt;0,MIN(H22,($R$17+$R$19+$R$20+$R$23)/COUNTA($F$17:$Q$17)*(2/$O$11)),MIN(H22,(SUM($F$17:H$17)+SUM($F$19:H$19)+SUM($F$20:H$20)+SUM($F$23:H$23))/COUNTA($F$17:H$17)*(2/$O$11)))))</f>
        <v>0</v>
      </c>
      <c r="I29" s="35">
        <f>IF(I22=0,0,IF(SUM($F$24:I$24)=0,I22,IF($Q$17&gt;0,MIN(I22,($R$17+$R$19+$R$20+$R$23)/COUNTA($F$17:$Q$17)*(2/$O$11)),MIN(I22,(SUM($F$17:I$17)+SUM($F$19:I$19)+SUM($F$20:I$20)+SUM($F$23:I$23))/COUNTA($F$17:I$17)*(2/$O$11)))))</f>
        <v>0</v>
      </c>
      <c r="J29" s="35">
        <f>IF(J22=0,0,IF(SUM($F$24:J$24)=0,J22,IF($Q$17&gt;0,MIN(J22,($R$17+$R$19+$R$20+$R$23)/COUNTA($F$17:$Q$17)*(2/$O$11)),MIN(J22,(SUM($F$17:J$17)+SUM($F$19:J$19)+SUM($F$20:J$20)+SUM($F$23:J$23))/COUNTA($F$17:J$17)*(2/$O$11)))))</f>
        <v>0</v>
      </c>
      <c r="K29" s="35">
        <f>IF(K22=0,0,IF(SUM($F$24:K$24)=0,K22,IF($Q$17&gt;0,MIN(K22,($R$17+$R$19+$R$20+$R$23)/COUNTA($F$17:$Q$17)*(2/$O$11)),MIN(K22,(SUM($F$17:K$17)+SUM($F$19:K$19)+SUM($F$20:K$20)+SUM($F$23:K$23))/COUNTA($F$17:K$17)*(2/$O$11)))))</f>
        <v>0</v>
      </c>
      <c r="L29" s="35">
        <f>IF(L22=0,0,IF(SUM($F$24:L$24)=0,L22,IF($Q$17&gt;0,MIN(L22,($R$17+$R$19+$R$20+$R$23)/COUNTA($F$17:$Q$17)*(2/$O$11)),MIN(L22,(SUM($F$17:L$17)+SUM($F$19:L$19)+SUM($F$20:L$20)+SUM($F$23:L$23))/COUNTA($F$17:L$17)*(2/$O$11)))))</f>
        <v>0</v>
      </c>
      <c r="M29" s="35">
        <f>IF(M22=0,0,IF(SUM($F$24:M$24)=0,M22,IF($Q$17&gt;0,MIN(M22,($R$17+$R$19+$R$20+$R$23)/COUNTA($F$17:$Q$17)*(2/$O$11)),MIN(M22,(SUM($F$17:M$17)+SUM($F$19:M$19)+SUM($F$20:M$20)+SUM($F$23:M$23))/COUNTA($F$17:M$17)*(2/$O$11)))))</f>
        <v>0</v>
      </c>
      <c r="N29" s="35">
        <f>IF(N22=0,0,IF(SUM($F$24:N$24)=0,N22,IF($Q$17&gt;0,MIN(N22,($R$17+$R$19+$R$20+$R$23)/COUNTA($F$17:$Q$17)*(2/$O$11)),MIN(N22,(SUM($F$17:N$17)+SUM($F$19:N$19)+SUM($F$20:N$20)+SUM($F$23:N$23))/COUNTA($F$17:N$17)*(2/$O$11)))))</f>
        <v>0</v>
      </c>
      <c r="O29" s="35">
        <f>IF(O22=0,0,IF(SUM($F$24:O$24)=0,O22,IF($Q$17&gt;0,MIN(O22,($R$17+$R$19+$R$20+$R$23)/COUNTA($F$17:$Q$17)*(2/$O$11)),MIN(O22,(SUM($F$17:O$17)+SUM($F$19:O$19)+SUM($F$20:O$20)+SUM($F$23:O$23))/COUNTA($F$17:O$17)*(2/$O$11)))))</f>
        <v>0</v>
      </c>
      <c r="P29" s="35">
        <f>IF(P22=0,0,IF(SUM($F$24:P$24)=0,P22,IF($Q$17&gt;0,MIN(P22,($R$17+$R$19+$R$20+$R$23)/COUNTA($F$17:$Q$17)*(2/$O$11)),MIN(P22,(SUM($F$17:P$17)+SUM($F$19:P$19)+SUM($F$20:P$20)+SUM($F$23:P$23))/COUNTA($F$17:P$17)*(2/$O$11)))))</f>
        <v>0</v>
      </c>
      <c r="Q29" s="9">
        <f>IF(Q22=0,0,IF(SUM($F$24:Q$24)=0,Q22,IF($Q$17&gt;0,MIN(Q22,($R$17+$R$19+$R$20+$R$23)/COUNTA($F$17:$Q$17)*(2/$O$11)),MIN(Q22,(SUM($F$17:Q$17)+SUM($F$19:Q$19)+SUM($F$20:Q$20)+SUM($F$23:Q$23))/COUNTA($F$17:Q$17)*(2/$O$11)))))</f>
        <v>0</v>
      </c>
      <c r="R29" s="108">
        <f>SUM(F29:Q29)</f>
        <v>0</v>
      </c>
      <c r="S29" s="54"/>
    </row>
    <row r="30" spans="1:19" ht="21.75" customHeight="1" thickBot="1">
      <c r="A30" s="367"/>
      <c r="B30" s="278" t="s">
        <v>54</v>
      </c>
      <c r="C30" s="279"/>
      <c r="D30" s="279"/>
      <c r="E30" s="280"/>
      <c r="F30" s="143">
        <f aca="true" t="shared" si="4" ref="F30:Q30">IF((F28+F29)=0,F17+F19+F20+F23+F25,F17+F19+F20+F28+F29+F23+F25)</f>
        <v>0</v>
      </c>
      <c r="G30" s="144">
        <f t="shared" si="4"/>
        <v>0</v>
      </c>
      <c r="H30" s="144">
        <f t="shared" si="4"/>
        <v>0</v>
      </c>
      <c r="I30" s="144">
        <f t="shared" si="4"/>
        <v>0</v>
      </c>
      <c r="J30" s="144">
        <f t="shared" si="4"/>
        <v>0</v>
      </c>
      <c r="K30" s="144">
        <f t="shared" si="4"/>
        <v>0</v>
      </c>
      <c r="L30" s="144">
        <f t="shared" si="4"/>
        <v>0</v>
      </c>
      <c r="M30" s="144">
        <f t="shared" si="4"/>
        <v>0</v>
      </c>
      <c r="N30" s="144">
        <f t="shared" si="4"/>
        <v>0</v>
      </c>
      <c r="O30" s="144">
        <f t="shared" si="4"/>
        <v>0</v>
      </c>
      <c r="P30" s="144">
        <f t="shared" si="4"/>
        <v>0</v>
      </c>
      <c r="Q30" s="145">
        <f t="shared" si="4"/>
        <v>0</v>
      </c>
      <c r="R30" s="68">
        <f>SUM(F30:Q30)</f>
        <v>0</v>
      </c>
      <c r="S30" s="54"/>
    </row>
    <row r="31" spans="1:19" ht="7.5" customHeight="1" thickBot="1">
      <c r="A31" s="54"/>
      <c r="B31" s="61"/>
      <c r="C31" s="62"/>
      <c r="D31" s="62"/>
      <c r="E31" s="62"/>
      <c r="F31" s="112" t="e">
        <f>2*$F$11-SUM($E$28:E29)</f>
        <v>#N/A</v>
      </c>
      <c r="G31" s="112" t="e">
        <f>2*$F$11-SUM($E$28:F29)</f>
        <v>#N/A</v>
      </c>
      <c r="H31" s="112" t="e">
        <f>2*$F$11-SUM($E$28:G29)</f>
        <v>#N/A</v>
      </c>
      <c r="I31" s="112" t="e">
        <f>2*$F$11-SUM($E$28:H29)</f>
        <v>#N/A</v>
      </c>
      <c r="J31" s="112" t="e">
        <f>2*$F$11-SUM($E$28:I29)</f>
        <v>#N/A</v>
      </c>
      <c r="K31" s="112" t="e">
        <f>2*$F$11-SUM($E$28:J29)</f>
        <v>#N/A</v>
      </c>
      <c r="L31" s="112" t="e">
        <f>2*$F$11-SUM($E$28:K29)</f>
        <v>#N/A</v>
      </c>
      <c r="M31" s="112" t="e">
        <f>2*$F$11-SUM($E$28:L29)</f>
        <v>#N/A</v>
      </c>
      <c r="N31" s="112" t="e">
        <f>2*$F$11-SUM($E$28:M29)</f>
        <v>#N/A</v>
      </c>
      <c r="O31" s="112" t="e">
        <f>2*$F$11-SUM($E$28:N29)</f>
        <v>#N/A</v>
      </c>
      <c r="P31" s="112" t="e">
        <f>2*$F$11-SUM($E$28:O29)</f>
        <v>#N/A</v>
      </c>
      <c r="Q31" s="112" t="e">
        <f>2*$F$11-SUM($E$28:P29)</f>
        <v>#N/A</v>
      </c>
      <c r="R31" s="69"/>
      <c r="S31" s="54"/>
    </row>
    <row r="32" spans="1:20" ht="15.75" customHeight="1">
      <c r="A32" s="413" t="s">
        <v>6</v>
      </c>
      <c r="B32" s="457" t="s">
        <v>20</v>
      </c>
      <c r="C32" s="362" t="s">
        <v>180</v>
      </c>
      <c r="D32" s="363"/>
      <c r="E32" s="364"/>
      <c r="F32" s="343">
        <f>F17+F19+F20+F23+F35</f>
        <v>0</v>
      </c>
      <c r="G32" s="344">
        <f aca="true" t="shared" si="5" ref="G32:Q32">G17+G19+G20+G23+G35</f>
        <v>0</v>
      </c>
      <c r="H32" s="344">
        <f t="shared" si="5"/>
        <v>0</v>
      </c>
      <c r="I32" s="344">
        <f t="shared" si="5"/>
        <v>0</v>
      </c>
      <c r="J32" s="344">
        <f t="shared" si="5"/>
        <v>0</v>
      </c>
      <c r="K32" s="344">
        <f t="shared" si="5"/>
        <v>0</v>
      </c>
      <c r="L32" s="344">
        <f t="shared" si="5"/>
        <v>0</v>
      </c>
      <c r="M32" s="344">
        <f t="shared" si="5"/>
        <v>0</v>
      </c>
      <c r="N32" s="344">
        <f t="shared" si="5"/>
        <v>0</v>
      </c>
      <c r="O32" s="344">
        <f t="shared" si="5"/>
        <v>0</v>
      </c>
      <c r="P32" s="344">
        <f t="shared" si="5"/>
        <v>0</v>
      </c>
      <c r="Q32" s="345">
        <f t="shared" si="5"/>
        <v>0</v>
      </c>
      <c r="R32" s="311">
        <f>SUM(F32:Q32)</f>
        <v>0</v>
      </c>
      <c r="S32" s="54"/>
      <c r="T32" s="312"/>
    </row>
    <row r="33" spans="1:19" ht="21.75" customHeight="1">
      <c r="A33" s="414"/>
      <c r="B33" s="421"/>
      <c r="C33" s="422"/>
      <c r="D33" s="422"/>
      <c r="E33" s="422"/>
      <c r="F33" s="28">
        <f>'Berechnung PK (%-Anteil)'!F33</f>
        <v>0</v>
      </c>
      <c r="G33" s="29">
        <f>'Berechnung PK (%-Anteil)'!G33</f>
        <v>0</v>
      </c>
      <c r="H33" s="29">
        <f>'Berechnung PK (%-Anteil)'!H33</f>
        <v>0</v>
      </c>
      <c r="I33" s="29">
        <f>'Berechnung PK (%-Anteil)'!I33</f>
        <v>0</v>
      </c>
      <c r="J33" s="29">
        <f>'Berechnung PK (%-Anteil)'!J33</f>
        <v>0</v>
      </c>
      <c r="K33" s="29">
        <f>'Berechnung PK (%-Anteil)'!K33</f>
        <v>0</v>
      </c>
      <c r="L33" s="29">
        <f>'Berechnung PK (%-Anteil)'!L33</f>
        <v>0</v>
      </c>
      <c r="M33" s="29">
        <f>'Berechnung PK (%-Anteil)'!M33</f>
        <v>0</v>
      </c>
      <c r="N33" s="29">
        <f>'Berechnung PK (%-Anteil)'!N33</f>
        <v>0</v>
      </c>
      <c r="O33" s="29">
        <f>'Berechnung PK (%-Anteil)'!O33</f>
        <v>0</v>
      </c>
      <c r="P33" s="29">
        <f>'Berechnung PK (%-Anteil)'!P33</f>
        <v>0</v>
      </c>
      <c r="Q33" s="30">
        <f>'Berechnung PK (%-Anteil)'!Q33</f>
        <v>0</v>
      </c>
      <c r="R33" s="118">
        <f aca="true" t="shared" si="6" ref="R33:R45">SUM(F33:Q33)</f>
        <v>0</v>
      </c>
      <c r="S33" s="3"/>
    </row>
    <row r="34" spans="1:19" ht="21.75" customHeight="1">
      <c r="A34" s="414"/>
      <c r="B34" s="458"/>
      <c r="C34" s="459" t="e">
        <f>'Berechnung PK (%-Anteil)'!C34</f>
        <v>#VALUE!</v>
      </c>
      <c r="D34" s="459">
        <f>'Berechnung PK (%-Anteil)'!D34</f>
        <v>0</v>
      </c>
      <c r="E34" s="114"/>
      <c r="F34" s="115" t="e">
        <f>MIN(ROUND($C$34*(F32),2),VALUE(F33),ROUND($F$11*$C$34,2))</f>
        <v>#VALUE!</v>
      </c>
      <c r="G34" s="116" t="e">
        <f aca="true" t="shared" si="7" ref="G34:Q34">MIN(ROUND($C$34*(G32),2),VALUE(G33),ROUND($F$11*$C$34,2))</f>
        <v>#VALUE!</v>
      </c>
      <c r="H34" s="116" t="e">
        <f t="shared" si="7"/>
        <v>#VALUE!</v>
      </c>
      <c r="I34" s="116" t="e">
        <f t="shared" si="7"/>
        <v>#VALUE!</v>
      </c>
      <c r="J34" s="116" t="e">
        <f t="shared" si="7"/>
        <v>#VALUE!</v>
      </c>
      <c r="K34" s="116" t="e">
        <f t="shared" si="7"/>
        <v>#VALUE!</v>
      </c>
      <c r="L34" s="116" t="e">
        <f t="shared" si="7"/>
        <v>#VALUE!</v>
      </c>
      <c r="M34" s="116" t="e">
        <f t="shared" si="7"/>
        <v>#VALUE!</v>
      </c>
      <c r="N34" s="116" t="e">
        <f t="shared" si="7"/>
        <v>#VALUE!</v>
      </c>
      <c r="O34" s="116" t="e">
        <f t="shared" si="7"/>
        <v>#VALUE!</v>
      </c>
      <c r="P34" s="116" t="e">
        <f t="shared" si="7"/>
        <v>#VALUE!</v>
      </c>
      <c r="Q34" s="117" t="e">
        <f t="shared" si="7"/>
        <v>#VALUE!</v>
      </c>
      <c r="R34" s="101" t="e">
        <f t="shared" si="6"/>
        <v>#VALUE!</v>
      </c>
      <c r="S34" s="3"/>
    </row>
    <row r="35" spans="1:19" ht="15.75" customHeight="1">
      <c r="A35" s="414"/>
      <c r="B35" s="368" t="s">
        <v>195</v>
      </c>
      <c r="C35" s="371" t="s">
        <v>181</v>
      </c>
      <c r="D35" s="372"/>
      <c r="E35" s="373"/>
      <c r="F35" s="346">
        <f>'Berechnung PK (%-Anteil)'!F35</f>
        <v>0</v>
      </c>
      <c r="G35" s="347">
        <f>'Berechnung PK (%-Anteil)'!G35</f>
        <v>0</v>
      </c>
      <c r="H35" s="347">
        <f>'Berechnung PK (%-Anteil)'!H35</f>
        <v>0</v>
      </c>
      <c r="I35" s="347">
        <f>'Berechnung PK (%-Anteil)'!I35</f>
        <v>0</v>
      </c>
      <c r="J35" s="347">
        <f>'Berechnung PK (%-Anteil)'!J35</f>
        <v>0</v>
      </c>
      <c r="K35" s="347">
        <f>'Berechnung PK (%-Anteil)'!K35</f>
        <v>0</v>
      </c>
      <c r="L35" s="347">
        <f>'Berechnung PK (%-Anteil)'!L35</f>
        <v>0</v>
      </c>
      <c r="M35" s="347">
        <f>'Berechnung PK (%-Anteil)'!M35</f>
        <v>0</v>
      </c>
      <c r="N35" s="347">
        <f>'Berechnung PK (%-Anteil)'!N35</f>
        <v>0</v>
      </c>
      <c r="O35" s="347">
        <f>'Berechnung PK (%-Anteil)'!O35</f>
        <v>0</v>
      </c>
      <c r="P35" s="347">
        <f>'Berechnung PK (%-Anteil)'!P35</f>
        <v>0</v>
      </c>
      <c r="Q35" s="348">
        <f>'Berechnung PK (%-Anteil)'!Q35</f>
        <v>0</v>
      </c>
      <c r="R35" s="316">
        <f>SUM(F35:Q35)</f>
        <v>0</v>
      </c>
      <c r="S35" s="54"/>
    </row>
    <row r="36" spans="1:19" ht="21.75" customHeight="1">
      <c r="A36" s="414"/>
      <c r="B36" s="369" t="s">
        <v>182</v>
      </c>
      <c r="C36" s="281"/>
      <c r="D36" s="281"/>
      <c r="E36" s="282"/>
      <c r="F36" s="287">
        <f>'Berechnung PK (%-Anteil)'!F36</f>
        <v>0</v>
      </c>
      <c r="G36" s="288">
        <f>'Berechnung PK (%-Anteil)'!G36</f>
        <v>0</v>
      </c>
      <c r="H36" s="288">
        <f>'Berechnung PK (%-Anteil)'!H36</f>
        <v>0</v>
      </c>
      <c r="I36" s="288">
        <f>'Berechnung PK (%-Anteil)'!I36</f>
        <v>0</v>
      </c>
      <c r="J36" s="288">
        <f>'Berechnung PK (%-Anteil)'!J36</f>
        <v>0</v>
      </c>
      <c r="K36" s="288">
        <f>'Berechnung PK (%-Anteil)'!K36</f>
        <v>0</v>
      </c>
      <c r="L36" s="288">
        <f>'Berechnung PK (%-Anteil)'!L36</f>
        <v>0</v>
      </c>
      <c r="M36" s="288">
        <f>'Berechnung PK (%-Anteil)'!M36</f>
        <v>0</v>
      </c>
      <c r="N36" s="288">
        <f>'Berechnung PK (%-Anteil)'!N36</f>
        <v>0</v>
      </c>
      <c r="O36" s="288">
        <f>'Berechnung PK (%-Anteil)'!O36</f>
        <v>0</v>
      </c>
      <c r="P36" s="288">
        <f>'Berechnung PK (%-Anteil)'!P36</f>
        <v>0</v>
      </c>
      <c r="Q36" s="289">
        <f>'Berechnung PK (%-Anteil)'!Q36</f>
        <v>0</v>
      </c>
      <c r="R36" s="123">
        <f>SUM(F36:Q36)</f>
        <v>0</v>
      </c>
      <c r="S36" s="54"/>
    </row>
    <row r="37" spans="1:19" ht="21.75" customHeight="1">
      <c r="A37" s="414"/>
      <c r="B37" s="370"/>
      <c r="C37" s="459" t="e">
        <f>'Berechnung PK (%-Anteil)'!C37</f>
        <v>#VALUE!</v>
      </c>
      <c r="D37" s="459">
        <f>'Berechnung PK (%-Anteil)'!D37</f>
        <v>0</v>
      </c>
      <c r="E37" s="114"/>
      <c r="F37" s="115">
        <f>IF(F35=0,0,MIN(VALUE(F36),ROUND(F35*$C$37,2)))</f>
        <v>0</v>
      </c>
      <c r="G37" s="116">
        <f aca="true" t="shared" si="8" ref="G37:P37">IF(G35=0,0,MIN(VALUE(G36),ROUND(G35*$C$37,2)))</f>
        <v>0</v>
      </c>
      <c r="H37" s="116">
        <f t="shared" si="8"/>
        <v>0</v>
      </c>
      <c r="I37" s="116">
        <f t="shared" si="8"/>
        <v>0</v>
      </c>
      <c r="J37" s="116">
        <f t="shared" si="8"/>
        <v>0</v>
      </c>
      <c r="K37" s="116">
        <f t="shared" si="8"/>
        <v>0</v>
      </c>
      <c r="L37" s="116">
        <f t="shared" si="8"/>
        <v>0</v>
      </c>
      <c r="M37" s="116">
        <f t="shared" si="8"/>
        <v>0</v>
      </c>
      <c r="N37" s="116">
        <f t="shared" si="8"/>
        <v>0</v>
      </c>
      <c r="O37" s="116">
        <f t="shared" si="8"/>
        <v>0</v>
      </c>
      <c r="P37" s="116">
        <f t="shared" si="8"/>
        <v>0</v>
      </c>
      <c r="Q37" s="117">
        <f>IF(Q35=0,0,MIN(VALUE(Q36),ROUND(Q35*$C$37,2)))</f>
        <v>0</v>
      </c>
      <c r="R37" s="101">
        <f>SUM(F37:Q37)</f>
        <v>0</v>
      </c>
      <c r="S37" s="54"/>
    </row>
    <row r="38" spans="1:19" ht="21.75" customHeight="1">
      <c r="A38" s="414"/>
      <c r="B38" s="462" t="s">
        <v>21</v>
      </c>
      <c r="C38" s="440"/>
      <c r="D38" s="440"/>
      <c r="E38" s="440"/>
      <c r="F38" s="23">
        <f>'Berechnung PK (%-Anteil)'!F38</f>
        <v>0</v>
      </c>
      <c r="G38" s="24">
        <f>'Berechnung PK (%-Anteil)'!G38</f>
        <v>0</v>
      </c>
      <c r="H38" s="24">
        <f>'Berechnung PK (%-Anteil)'!H38</f>
        <v>0</v>
      </c>
      <c r="I38" s="24">
        <f>'Berechnung PK (%-Anteil)'!I38</f>
        <v>0</v>
      </c>
      <c r="J38" s="24">
        <f>'Berechnung PK (%-Anteil)'!J38</f>
        <v>0</v>
      </c>
      <c r="K38" s="24">
        <f>'Berechnung PK (%-Anteil)'!K38</f>
        <v>0</v>
      </c>
      <c r="L38" s="24">
        <f>'Berechnung PK (%-Anteil)'!L38</f>
        <v>0</v>
      </c>
      <c r="M38" s="24">
        <f>'Berechnung PK (%-Anteil)'!M38</f>
        <v>0</v>
      </c>
      <c r="N38" s="24">
        <f>'Berechnung PK (%-Anteil)'!N38</f>
        <v>0</v>
      </c>
      <c r="O38" s="24">
        <f>'Berechnung PK (%-Anteil)'!O38</f>
        <v>0</v>
      </c>
      <c r="P38" s="24">
        <f>'Berechnung PK (%-Anteil)'!P38</f>
        <v>0</v>
      </c>
      <c r="Q38" s="25">
        <f>'Berechnung PK (%-Anteil)'!Q38</f>
        <v>0</v>
      </c>
      <c r="R38" s="108">
        <f t="shared" si="6"/>
        <v>0</v>
      </c>
      <c r="S38" s="3"/>
    </row>
    <row r="39" spans="1:19" ht="21.75" customHeight="1">
      <c r="A39" s="414"/>
      <c r="B39" s="458"/>
      <c r="C39" s="459" t="e">
        <f>'Berechnung PK (%-Anteil)'!C39</f>
        <v>#VALUE!</v>
      </c>
      <c r="D39" s="459">
        <f>'Berechnung PK (%-Anteil)'!D39</f>
        <v>0</v>
      </c>
      <c r="E39" s="114"/>
      <c r="F39" s="115">
        <f>IF((F28+F29)=0,0,MIN(VALUE(F38),ROUND((F28+F29)*$C$39,2),ROUND(F31*$C$39,2)))</f>
        <v>0</v>
      </c>
      <c r="G39" s="116">
        <f aca="true" t="shared" si="9" ref="G39:Q39">IF((G28+G29)=0,0,MIN(VALUE(G38),ROUND((G28+G29)*$C$39,2),ROUND(G31*$C$39,2)))</f>
        <v>0</v>
      </c>
      <c r="H39" s="116">
        <f t="shared" si="9"/>
        <v>0</v>
      </c>
      <c r="I39" s="116">
        <f t="shared" si="9"/>
        <v>0</v>
      </c>
      <c r="J39" s="116">
        <f t="shared" si="9"/>
        <v>0</v>
      </c>
      <c r="K39" s="116">
        <f t="shared" si="9"/>
        <v>0</v>
      </c>
      <c r="L39" s="116">
        <f t="shared" si="9"/>
        <v>0</v>
      </c>
      <c r="M39" s="116">
        <f t="shared" si="9"/>
        <v>0</v>
      </c>
      <c r="N39" s="116">
        <f t="shared" si="9"/>
        <v>0</v>
      </c>
      <c r="O39" s="116">
        <f t="shared" si="9"/>
        <v>0</v>
      </c>
      <c r="P39" s="116">
        <f t="shared" si="9"/>
        <v>0</v>
      </c>
      <c r="Q39" s="117">
        <f t="shared" si="9"/>
        <v>0</v>
      </c>
      <c r="R39" s="101">
        <f t="shared" si="6"/>
        <v>0</v>
      </c>
      <c r="S39" s="3"/>
    </row>
    <row r="40" spans="1:19" ht="21.75" customHeight="1">
      <c r="A40" s="414"/>
      <c r="B40" s="378" t="s">
        <v>10</v>
      </c>
      <c r="C40" s="375" t="s">
        <v>183</v>
      </c>
      <c r="D40" s="376"/>
      <c r="E40" s="377"/>
      <c r="F40" s="349">
        <f>F$30-F$25+F35</f>
        <v>0</v>
      </c>
      <c r="G40" s="350">
        <f aca="true" t="shared" si="10" ref="G40:Q40">G$30-G$25+G35</f>
        <v>0</v>
      </c>
      <c r="H40" s="350">
        <f t="shared" si="10"/>
        <v>0</v>
      </c>
      <c r="I40" s="350">
        <f t="shared" si="10"/>
        <v>0</v>
      </c>
      <c r="J40" s="350">
        <f t="shared" si="10"/>
        <v>0</v>
      </c>
      <c r="K40" s="350">
        <f t="shared" si="10"/>
        <v>0</v>
      </c>
      <c r="L40" s="350">
        <f t="shared" si="10"/>
        <v>0</v>
      </c>
      <c r="M40" s="350">
        <f t="shared" si="10"/>
        <v>0</v>
      </c>
      <c r="N40" s="350">
        <f t="shared" si="10"/>
        <v>0</v>
      </c>
      <c r="O40" s="350">
        <f t="shared" si="10"/>
        <v>0</v>
      </c>
      <c r="P40" s="350">
        <f t="shared" si="10"/>
        <v>0</v>
      </c>
      <c r="Q40" s="351">
        <f t="shared" si="10"/>
        <v>0</v>
      </c>
      <c r="R40" s="316">
        <f>SUM(F40:Q40)</f>
        <v>0</v>
      </c>
      <c r="S40" s="3"/>
    </row>
    <row r="41" spans="1:19" ht="21.75" customHeight="1">
      <c r="A41" s="414"/>
      <c r="B41" s="369"/>
      <c r="C41" s="281"/>
      <c r="D41" s="281"/>
      <c r="E41" s="282"/>
      <c r="F41" s="287">
        <f>'Berechnung PK (%-Anteil)'!F41</f>
        <v>0</v>
      </c>
      <c r="G41" s="288">
        <f>'Berechnung PK (%-Anteil)'!G41</f>
        <v>0</v>
      </c>
      <c r="H41" s="288">
        <f>'Berechnung PK (%-Anteil)'!H41</f>
        <v>0</v>
      </c>
      <c r="I41" s="288">
        <f>'Berechnung PK (%-Anteil)'!I41</f>
        <v>0</v>
      </c>
      <c r="J41" s="288">
        <f>'Berechnung PK (%-Anteil)'!J41</f>
        <v>0</v>
      </c>
      <c r="K41" s="288">
        <f>'Berechnung PK (%-Anteil)'!K41</f>
        <v>0</v>
      </c>
      <c r="L41" s="288">
        <f>'Berechnung PK (%-Anteil)'!L41</f>
        <v>0</v>
      </c>
      <c r="M41" s="288">
        <f>'Berechnung PK (%-Anteil)'!M41</f>
        <v>0</v>
      </c>
      <c r="N41" s="288">
        <f>'Berechnung PK (%-Anteil)'!N41</f>
        <v>0</v>
      </c>
      <c r="O41" s="288">
        <f>'Berechnung PK (%-Anteil)'!O41</f>
        <v>0</v>
      </c>
      <c r="P41" s="288">
        <f>'Berechnung PK (%-Anteil)'!P41</f>
        <v>0</v>
      </c>
      <c r="Q41" s="289">
        <f>'Berechnung PK (%-Anteil)'!Q41</f>
        <v>0</v>
      </c>
      <c r="R41" s="286">
        <f t="shared" si="6"/>
        <v>0</v>
      </c>
      <c r="S41" s="3"/>
    </row>
    <row r="42" spans="1:19" ht="21.75" customHeight="1">
      <c r="A42" s="414"/>
      <c r="B42" s="370"/>
      <c r="C42" s="459" t="e">
        <f>'Berechnung PK (%-Anteil)'!C42</f>
        <v>#VALUE!</v>
      </c>
      <c r="D42" s="459">
        <f>'Berechnung PK (%-Anteil)'!D42</f>
        <v>0</v>
      </c>
      <c r="E42" s="114"/>
      <c r="F42" s="115" t="e">
        <f>MIN(ROUND(F40*$C42,2),VALUE(F41))</f>
        <v>#VALUE!</v>
      </c>
      <c r="G42" s="116" t="e">
        <f aca="true" t="shared" si="11" ref="G42:Q42">MIN(ROUND(G40*$C42,2),VALUE(G41))</f>
        <v>#VALUE!</v>
      </c>
      <c r="H42" s="116" t="e">
        <f t="shared" si="11"/>
        <v>#VALUE!</v>
      </c>
      <c r="I42" s="116" t="e">
        <f t="shared" si="11"/>
        <v>#VALUE!</v>
      </c>
      <c r="J42" s="116" t="e">
        <f t="shared" si="11"/>
        <v>#VALUE!</v>
      </c>
      <c r="K42" s="116" t="e">
        <f t="shared" si="11"/>
        <v>#VALUE!</v>
      </c>
      <c r="L42" s="116" t="e">
        <f t="shared" si="11"/>
        <v>#VALUE!</v>
      </c>
      <c r="M42" s="116" t="e">
        <f t="shared" si="11"/>
        <v>#VALUE!</v>
      </c>
      <c r="N42" s="116" t="e">
        <f t="shared" si="11"/>
        <v>#VALUE!</v>
      </c>
      <c r="O42" s="116" t="e">
        <f t="shared" si="11"/>
        <v>#VALUE!</v>
      </c>
      <c r="P42" s="116" t="e">
        <f t="shared" si="11"/>
        <v>#VALUE!</v>
      </c>
      <c r="Q42" s="117" t="e">
        <f t="shared" si="11"/>
        <v>#VALUE!</v>
      </c>
      <c r="R42" s="101" t="e">
        <f t="shared" si="6"/>
        <v>#VALUE!</v>
      </c>
      <c r="S42" s="3"/>
    </row>
    <row r="43" spans="1:19" ht="21.75" customHeight="1">
      <c r="A43" s="414"/>
      <c r="B43" s="421" t="s">
        <v>142</v>
      </c>
      <c r="C43" s="371" t="s">
        <v>143</v>
      </c>
      <c r="D43" s="372"/>
      <c r="E43" s="373"/>
      <c r="F43" s="339">
        <f>'Berechnung PK (%-Anteil)'!F43</f>
        <v>0</v>
      </c>
      <c r="G43" s="340">
        <f>'Berechnung PK (%-Anteil)'!G43</f>
        <v>0</v>
      </c>
      <c r="H43" s="340">
        <f>'Berechnung PK (%-Anteil)'!H43</f>
        <v>0</v>
      </c>
      <c r="I43" s="340">
        <f>'Berechnung PK (%-Anteil)'!I43</f>
        <v>0</v>
      </c>
      <c r="J43" s="340">
        <f>'Berechnung PK (%-Anteil)'!J43</f>
        <v>0</v>
      </c>
      <c r="K43" s="340">
        <f>'Berechnung PK (%-Anteil)'!K43</f>
        <v>0</v>
      </c>
      <c r="L43" s="340">
        <f>'Berechnung PK (%-Anteil)'!L43</f>
        <v>0</v>
      </c>
      <c r="M43" s="340">
        <f>'Berechnung PK (%-Anteil)'!M43</f>
        <v>0</v>
      </c>
      <c r="N43" s="340">
        <f>'Berechnung PK (%-Anteil)'!N43</f>
        <v>0</v>
      </c>
      <c r="O43" s="340">
        <f>'Berechnung PK (%-Anteil)'!O43</f>
        <v>0</v>
      </c>
      <c r="P43" s="340">
        <f>'Berechnung PK (%-Anteil)'!P43</f>
        <v>0</v>
      </c>
      <c r="Q43" s="341">
        <f>'Berechnung PK (%-Anteil)'!Q43</f>
        <v>0</v>
      </c>
      <c r="R43" s="342">
        <f t="shared" si="6"/>
        <v>0</v>
      </c>
      <c r="S43" s="54"/>
    </row>
    <row r="44" spans="1:19" ht="21.75" customHeight="1">
      <c r="A44" s="414"/>
      <c r="B44" s="421"/>
      <c r="C44" s="281"/>
      <c r="D44" s="281"/>
      <c r="E44" s="282"/>
      <c r="F44" s="287">
        <f>'Berechnung PK (%-Anteil)'!F44</f>
        <v>0</v>
      </c>
      <c r="G44" s="288">
        <f>'Berechnung PK (%-Anteil)'!G44</f>
        <v>0</v>
      </c>
      <c r="H44" s="288">
        <f>'Berechnung PK (%-Anteil)'!H44</f>
        <v>0</v>
      </c>
      <c r="I44" s="288">
        <f>'Berechnung PK (%-Anteil)'!I44</f>
        <v>0</v>
      </c>
      <c r="J44" s="288">
        <f>'Berechnung PK (%-Anteil)'!J44</f>
        <v>0</v>
      </c>
      <c r="K44" s="288">
        <f>'Berechnung PK (%-Anteil)'!K44</f>
        <v>0</v>
      </c>
      <c r="L44" s="288">
        <f>'Berechnung PK (%-Anteil)'!L44</f>
        <v>0</v>
      </c>
      <c r="M44" s="288">
        <f>'Berechnung PK (%-Anteil)'!M44</f>
        <v>0</v>
      </c>
      <c r="N44" s="288">
        <f>'Berechnung PK (%-Anteil)'!N44</f>
        <v>0</v>
      </c>
      <c r="O44" s="288">
        <f>'Berechnung PK (%-Anteil)'!O44</f>
        <v>0</v>
      </c>
      <c r="P44" s="288">
        <f>'Berechnung PK (%-Anteil)'!P44</f>
        <v>0</v>
      </c>
      <c r="Q44" s="289">
        <f>'Berechnung PK (%-Anteil)'!Q44</f>
        <v>0</v>
      </c>
      <c r="R44" s="286">
        <f t="shared" si="6"/>
        <v>0</v>
      </c>
      <c r="S44" s="54"/>
    </row>
    <row r="45" spans="1:19" ht="21.75" customHeight="1" thickBot="1">
      <c r="A45" s="415"/>
      <c r="B45" s="460"/>
      <c r="C45" s="461" t="e">
        <f>'Berechnung PK (%-Anteil)'!C45</f>
        <v>#VALUE!</v>
      </c>
      <c r="D45" s="461"/>
      <c r="E45" s="124"/>
      <c r="F45" s="125">
        <f>IF(F44&lt;=0,0,MIN(VALUE(F44),ROUND(F43*$C$45,2)))</f>
        <v>0</v>
      </c>
      <c r="G45" s="126">
        <f aca="true" t="shared" si="12" ref="G45:Q45">IF(G44&lt;=0,0,MIN(VALUE(G44),ROUND(G43*$C$45,2)))</f>
        <v>0</v>
      </c>
      <c r="H45" s="126">
        <f t="shared" si="12"/>
        <v>0</v>
      </c>
      <c r="I45" s="126">
        <f t="shared" si="12"/>
        <v>0</v>
      </c>
      <c r="J45" s="126">
        <f t="shared" si="12"/>
        <v>0</v>
      </c>
      <c r="K45" s="126">
        <f t="shared" si="12"/>
        <v>0</v>
      </c>
      <c r="L45" s="126">
        <f t="shared" si="12"/>
        <v>0</v>
      </c>
      <c r="M45" s="126">
        <f t="shared" si="12"/>
        <v>0</v>
      </c>
      <c r="N45" s="126">
        <f t="shared" si="12"/>
        <v>0</v>
      </c>
      <c r="O45" s="126">
        <f t="shared" si="12"/>
        <v>0</v>
      </c>
      <c r="P45" s="126">
        <f t="shared" si="12"/>
        <v>0</v>
      </c>
      <c r="Q45" s="84">
        <f t="shared" si="12"/>
        <v>0</v>
      </c>
      <c r="R45" s="127">
        <f t="shared" si="6"/>
        <v>0</v>
      </c>
      <c r="S45" s="54"/>
    </row>
    <row r="46" spans="1:20" ht="16.5" customHeight="1">
      <c r="A46" s="81"/>
      <c r="B46" s="79"/>
      <c r="C46" s="80"/>
      <c r="D46" s="80"/>
      <c r="E46" s="80"/>
      <c r="F46" s="67"/>
      <c r="G46" s="67"/>
      <c r="H46" s="63"/>
      <c r="I46" s="63"/>
      <c r="J46" s="63"/>
      <c r="K46" s="63"/>
      <c r="L46" s="63"/>
      <c r="M46" s="63"/>
      <c r="N46" s="63"/>
      <c r="O46" s="63"/>
      <c r="P46" s="63"/>
      <c r="Q46" s="63"/>
      <c r="R46" s="67"/>
      <c r="S46" s="54"/>
      <c r="T46" s="2"/>
    </row>
    <row r="47" spans="1:20" ht="21.75" customHeight="1">
      <c r="A47" s="81"/>
      <c r="B47" s="79"/>
      <c r="C47" s="80"/>
      <c r="D47" s="80"/>
      <c r="E47" s="80"/>
      <c r="F47" s="67"/>
      <c r="G47" s="67"/>
      <c r="H47" s="63"/>
      <c r="I47" s="63"/>
      <c r="J47" s="63"/>
      <c r="K47" s="63"/>
      <c r="L47" s="63"/>
      <c r="M47" s="63"/>
      <c r="N47" s="63"/>
      <c r="O47" s="63"/>
      <c r="P47" s="63"/>
      <c r="Q47" s="63"/>
      <c r="R47" s="67"/>
      <c r="S47" s="54"/>
      <c r="T47" s="2"/>
    </row>
    <row r="48" spans="1:20" ht="7.5" customHeight="1">
      <c r="A48" s="82"/>
      <c r="B48" s="79"/>
      <c r="C48" s="80"/>
      <c r="D48" s="80"/>
      <c r="E48" s="80"/>
      <c r="F48" s="67"/>
      <c r="G48" s="67"/>
      <c r="H48" s="63"/>
      <c r="I48" s="72"/>
      <c r="J48" s="72"/>
      <c r="K48" s="72"/>
      <c r="L48" s="63"/>
      <c r="M48" s="63"/>
      <c r="N48" s="63"/>
      <c r="O48" s="63"/>
      <c r="P48" s="63"/>
      <c r="Q48" s="63"/>
      <c r="R48" s="67"/>
      <c r="S48" s="54"/>
      <c r="T48" s="2"/>
    </row>
    <row r="49" spans="1:20" ht="7.5" customHeight="1">
      <c r="A49" s="82"/>
      <c r="B49" s="79"/>
      <c r="C49" s="80"/>
      <c r="D49" s="80"/>
      <c r="E49" s="80"/>
      <c r="F49" s="67"/>
      <c r="G49" s="67"/>
      <c r="H49" s="63"/>
      <c r="I49" s="72"/>
      <c r="J49" s="72"/>
      <c r="K49" s="72"/>
      <c r="L49" s="63"/>
      <c r="M49" s="63"/>
      <c r="N49" s="63"/>
      <c r="O49" s="63"/>
      <c r="P49" s="63"/>
      <c r="Q49" s="63"/>
      <c r="R49" s="67"/>
      <c r="S49" s="54"/>
      <c r="T49" s="2"/>
    </row>
    <row r="50" spans="1:19" ht="17.25" thickBot="1">
      <c r="A50" s="82"/>
      <c r="B50" s="79"/>
      <c r="C50" s="80"/>
      <c r="D50" s="80"/>
      <c r="E50" s="80"/>
      <c r="F50" s="67"/>
      <c r="G50" s="67"/>
      <c r="H50" s="67"/>
      <c r="I50" s="67"/>
      <c r="J50" s="67"/>
      <c r="K50" s="67"/>
      <c r="L50" s="67"/>
      <c r="M50" s="67"/>
      <c r="N50" s="67"/>
      <c r="O50" s="67"/>
      <c r="P50" s="67"/>
      <c r="Q50" s="67"/>
      <c r="R50" s="67"/>
      <c r="S50" s="54"/>
    </row>
    <row r="51" spans="1:19" ht="21.75" customHeight="1">
      <c r="A51" s="365" t="s">
        <v>2</v>
      </c>
      <c r="B51" s="379" t="s">
        <v>12</v>
      </c>
      <c r="C51" s="419"/>
      <c r="D51" s="419"/>
      <c r="E51" s="419"/>
      <c r="F51" s="26">
        <f>'Berechnung PK (%-Anteil)'!F51</f>
        <v>0</v>
      </c>
      <c r="G51" s="27">
        <f>'Berechnung PK (%-Anteil)'!G51</f>
        <v>0</v>
      </c>
      <c r="H51" s="27">
        <f>'Berechnung PK (%-Anteil)'!H51</f>
        <v>0</v>
      </c>
      <c r="I51" s="27">
        <f>'Berechnung PK (%-Anteil)'!I51</f>
        <v>0</v>
      </c>
      <c r="J51" s="27">
        <f>'Berechnung PK (%-Anteil)'!J51</f>
        <v>0</v>
      </c>
      <c r="K51" s="27">
        <f>'Berechnung PK (%-Anteil)'!K51</f>
        <v>0</v>
      </c>
      <c r="L51" s="27">
        <f>'Berechnung PK (%-Anteil)'!L51</f>
        <v>0</v>
      </c>
      <c r="M51" s="27">
        <f>'Berechnung PK (%-Anteil)'!M51</f>
        <v>0</v>
      </c>
      <c r="N51" s="27">
        <f>'Berechnung PK (%-Anteil)'!N51</f>
        <v>0</v>
      </c>
      <c r="O51" s="27">
        <f>'Berechnung PK (%-Anteil)'!O51</f>
        <v>0</v>
      </c>
      <c r="P51" s="27">
        <f>'Berechnung PK (%-Anteil)'!P51</f>
        <v>0</v>
      </c>
      <c r="Q51" s="10">
        <f>'Berechnung PK (%-Anteil)'!Q51</f>
        <v>0</v>
      </c>
      <c r="R51" s="113">
        <f>SUM(F51:Q51)</f>
        <v>0</v>
      </c>
      <c r="S51" s="3"/>
    </row>
    <row r="52" spans="1:19" ht="21.75" customHeight="1">
      <c r="A52" s="366"/>
      <c r="B52" s="370"/>
      <c r="C52" s="459" t="e">
        <f>'Berechnung PK (%-Anteil)'!C52</f>
        <v>#VALUE!</v>
      </c>
      <c r="D52" s="459">
        <f>'Berechnung PK (%-Anteil)'!D52</f>
        <v>0</v>
      </c>
      <c r="E52" s="67"/>
      <c r="F52" s="115" t="e">
        <f>MIN(ROUND((F$30-F$25)*$C52,2),VALUE(F51))</f>
        <v>#VALUE!</v>
      </c>
      <c r="G52" s="119" t="e">
        <f aca="true" t="shared" si="13" ref="G52:Q52">MIN(ROUND((G$30-G$25)*$C52,2),VALUE(G51))</f>
        <v>#VALUE!</v>
      </c>
      <c r="H52" s="119" t="e">
        <f t="shared" si="13"/>
        <v>#VALUE!</v>
      </c>
      <c r="I52" s="119" t="e">
        <f t="shared" si="13"/>
        <v>#VALUE!</v>
      </c>
      <c r="J52" s="119" t="e">
        <f t="shared" si="13"/>
        <v>#VALUE!</v>
      </c>
      <c r="K52" s="119" t="e">
        <f t="shared" si="13"/>
        <v>#VALUE!</v>
      </c>
      <c r="L52" s="119" t="e">
        <f t="shared" si="13"/>
        <v>#VALUE!</v>
      </c>
      <c r="M52" s="119" t="e">
        <f t="shared" si="13"/>
        <v>#VALUE!</v>
      </c>
      <c r="N52" s="119" t="e">
        <f t="shared" si="13"/>
        <v>#VALUE!</v>
      </c>
      <c r="O52" s="119" t="e">
        <f t="shared" si="13"/>
        <v>#VALUE!</v>
      </c>
      <c r="P52" s="119" t="e">
        <f t="shared" si="13"/>
        <v>#VALUE!</v>
      </c>
      <c r="Q52" s="120" t="e">
        <f t="shared" si="13"/>
        <v>#VALUE!</v>
      </c>
      <c r="R52" s="118" t="e">
        <f>SUM(F52:Q52)</f>
        <v>#VALUE!</v>
      </c>
      <c r="S52" s="3"/>
    </row>
    <row r="53" spans="1:19" ht="21.75" customHeight="1">
      <c r="A53" s="366"/>
      <c r="B53" s="378" t="s">
        <v>11</v>
      </c>
      <c r="C53" s="121"/>
      <c r="D53" s="121"/>
      <c r="E53" s="122"/>
      <c r="F53" s="31">
        <f>'Berechnung PK (%-Anteil)'!F53</f>
        <v>0</v>
      </c>
      <c r="G53" s="32">
        <f>'Berechnung PK (%-Anteil)'!G53</f>
        <v>0</v>
      </c>
      <c r="H53" s="32">
        <f>'Berechnung PK (%-Anteil)'!H53</f>
        <v>0</v>
      </c>
      <c r="I53" s="32">
        <f>'Berechnung PK (%-Anteil)'!I53</f>
        <v>0</v>
      </c>
      <c r="J53" s="32">
        <f>'Berechnung PK (%-Anteil)'!J53</f>
        <v>0</v>
      </c>
      <c r="K53" s="32">
        <f>'Berechnung PK (%-Anteil)'!K53</f>
        <v>0</v>
      </c>
      <c r="L53" s="32">
        <f>'Berechnung PK (%-Anteil)'!L53</f>
        <v>0</v>
      </c>
      <c r="M53" s="32">
        <f>'Berechnung PK (%-Anteil)'!M53</f>
        <v>0</v>
      </c>
      <c r="N53" s="32">
        <f>'Berechnung PK (%-Anteil)'!N53</f>
        <v>0</v>
      </c>
      <c r="O53" s="32">
        <f>'Berechnung PK (%-Anteil)'!O53</f>
        <v>0</v>
      </c>
      <c r="P53" s="32">
        <f>'Berechnung PK (%-Anteil)'!P53</f>
        <v>0</v>
      </c>
      <c r="Q53" s="33">
        <f>'Berechnung PK (%-Anteil)'!Q53</f>
        <v>0</v>
      </c>
      <c r="R53" s="123">
        <f>SUM(F53:Q53)</f>
        <v>0</v>
      </c>
      <c r="S53" s="3"/>
    </row>
    <row r="54" spans="1:19" ht="21.75" customHeight="1" thickBot="1">
      <c r="A54" s="367"/>
      <c r="B54" s="420"/>
      <c r="C54" s="461" t="e">
        <f>'Berechnung PK (%-Anteil)'!C54</f>
        <v>#VALUE!</v>
      </c>
      <c r="D54" s="461">
        <f>'Berechnung PK (%-Anteil)'!D54</f>
        <v>0</v>
      </c>
      <c r="E54" s="124"/>
      <c r="F54" s="125" t="e">
        <f>MIN(ROUND((F$30-F$25)*$C54,2),VALUE(F53))</f>
        <v>#VALUE!</v>
      </c>
      <c r="G54" s="126" t="e">
        <f aca="true" t="shared" si="14" ref="G54:Q54">MIN(ROUND((G$30-G$25)*$C54,2),VALUE(G53))</f>
        <v>#VALUE!</v>
      </c>
      <c r="H54" s="126" t="e">
        <f t="shared" si="14"/>
        <v>#VALUE!</v>
      </c>
      <c r="I54" s="126" t="e">
        <f t="shared" si="14"/>
        <v>#VALUE!</v>
      </c>
      <c r="J54" s="126" t="e">
        <f t="shared" si="14"/>
        <v>#VALUE!</v>
      </c>
      <c r="K54" s="126" t="e">
        <f t="shared" si="14"/>
        <v>#VALUE!</v>
      </c>
      <c r="L54" s="126" t="e">
        <f t="shared" si="14"/>
        <v>#VALUE!</v>
      </c>
      <c r="M54" s="126" t="e">
        <f t="shared" si="14"/>
        <v>#VALUE!</v>
      </c>
      <c r="N54" s="126" t="e">
        <f t="shared" si="14"/>
        <v>#VALUE!</v>
      </c>
      <c r="O54" s="126" t="e">
        <f t="shared" si="14"/>
        <v>#VALUE!</v>
      </c>
      <c r="P54" s="126" t="e">
        <f t="shared" si="14"/>
        <v>#VALUE!</v>
      </c>
      <c r="Q54" s="84" t="e">
        <f t="shared" si="14"/>
        <v>#VALUE!</v>
      </c>
      <c r="R54" s="127" t="e">
        <f>SUM(F54:Q54)</f>
        <v>#VALUE!</v>
      </c>
      <c r="S54" s="3"/>
    </row>
    <row r="55" spans="1:19" ht="7.5" customHeight="1" thickBot="1">
      <c r="A55" s="82"/>
      <c r="B55" s="79"/>
      <c r="C55" s="80"/>
      <c r="D55" s="80"/>
      <c r="E55" s="80"/>
      <c r="F55" s="67"/>
      <c r="G55" s="67"/>
      <c r="H55" s="67"/>
      <c r="I55" s="67"/>
      <c r="J55" s="67"/>
      <c r="K55" s="67"/>
      <c r="L55" s="67"/>
      <c r="M55" s="67"/>
      <c r="N55" s="67"/>
      <c r="O55" s="67"/>
      <c r="P55" s="67"/>
      <c r="Q55" s="67"/>
      <c r="R55" s="67"/>
      <c r="S55" s="54"/>
    </row>
    <row r="56" spans="1:19" ht="15.75" customHeight="1">
      <c r="A56" s="413" t="s">
        <v>60</v>
      </c>
      <c r="B56" s="379" t="s">
        <v>0</v>
      </c>
      <c r="C56" s="362" t="s">
        <v>184</v>
      </c>
      <c r="D56" s="363"/>
      <c r="E56" s="364"/>
      <c r="F56" s="352">
        <f>(F$30-F$25)</f>
        <v>0</v>
      </c>
      <c r="G56" s="353">
        <f aca="true" t="shared" si="15" ref="G56:Q56">(G$30-G$25)</f>
        <v>0</v>
      </c>
      <c r="H56" s="353">
        <f t="shared" si="15"/>
        <v>0</v>
      </c>
      <c r="I56" s="353">
        <f t="shared" si="15"/>
        <v>0</v>
      </c>
      <c r="J56" s="353">
        <f t="shared" si="15"/>
        <v>0</v>
      </c>
      <c r="K56" s="353">
        <f t="shared" si="15"/>
        <v>0</v>
      </c>
      <c r="L56" s="353">
        <f t="shared" si="15"/>
        <v>0</v>
      </c>
      <c r="M56" s="353">
        <f t="shared" si="15"/>
        <v>0</v>
      </c>
      <c r="N56" s="353">
        <f t="shared" si="15"/>
        <v>0</v>
      </c>
      <c r="O56" s="353">
        <f t="shared" si="15"/>
        <v>0</v>
      </c>
      <c r="P56" s="353">
        <f t="shared" si="15"/>
        <v>0</v>
      </c>
      <c r="Q56" s="354">
        <f t="shared" si="15"/>
        <v>0</v>
      </c>
      <c r="R56" s="311">
        <f>SUM(F56:Q56)</f>
        <v>0</v>
      </c>
      <c r="S56" s="54"/>
    </row>
    <row r="57" spans="1:19" ht="21.75" customHeight="1">
      <c r="A57" s="414"/>
      <c r="B57" s="369"/>
      <c r="C57" s="422"/>
      <c r="D57" s="422"/>
      <c r="E57" s="422"/>
      <c r="F57" s="28">
        <f>'Berechnung PK (%-Anteil)'!F57</f>
        <v>0</v>
      </c>
      <c r="G57" s="29">
        <f>'Berechnung PK (%-Anteil)'!G57</f>
        <v>0</v>
      </c>
      <c r="H57" s="29">
        <f>'Berechnung PK (%-Anteil)'!H57</f>
        <v>0</v>
      </c>
      <c r="I57" s="29">
        <f>'Berechnung PK (%-Anteil)'!I57</f>
        <v>0</v>
      </c>
      <c r="J57" s="29">
        <f>'Berechnung PK (%-Anteil)'!J57</f>
        <v>0</v>
      </c>
      <c r="K57" s="29">
        <f>'Berechnung PK (%-Anteil)'!K57</f>
        <v>0</v>
      </c>
      <c r="L57" s="29">
        <f>'Berechnung PK (%-Anteil)'!L57</f>
        <v>0</v>
      </c>
      <c r="M57" s="29">
        <f>'Berechnung PK (%-Anteil)'!M57</f>
        <v>0</v>
      </c>
      <c r="N57" s="29">
        <f>'Berechnung PK (%-Anteil)'!N57</f>
        <v>0</v>
      </c>
      <c r="O57" s="29">
        <f>'Berechnung PK (%-Anteil)'!O57</f>
        <v>0</v>
      </c>
      <c r="P57" s="29">
        <f>'Berechnung PK (%-Anteil)'!P57</f>
        <v>0</v>
      </c>
      <c r="Q57" s="30">
        <f>'Berechnung PK (%-Anteil)'!Q57</f>
        <v>0</v>
      </c>
      <c r="R57" s="118">
        <f>SUM(F57:Q57)</f>
        <v>0</v>
      </c>
      <c r="S57" s="3"/>
    </row>
    <row r="58" spans="1:18" ht="21.75" customHeight="1">
      <c r="A58" s="414"/>
      <c r="B58" s="370"/>
      <c r="C58" s="470" t="e">
        <f>'Berechnung PK (%-Anteil)'!C58</f>
        <v>#VALUE!</v>
      </c>
      <c r="D58" s="470">
        <f>'Berechnung PK (%-Anteil)'!D58</f>
        <v>0</v>
      </c>
      <c r="E58" s="67"/>
      <c r="F58" s="128" t="e">
        <f>MIN(ROUND(F56*$C58,2),VALUE(F57))</f>
        <v>#VALUE!</v>
      </c>
      <c r="G58" s="119" t="e">
        <f aca="true" t="shared" si="16" ref="G58:Q58">MIN(ROUND(G56*$C58,2),VALUE(G57))</f>
        <v>#VALUE!</v>
      </c>
      <c r="H58" s="119" t="e">
        <f t="shared" si="16"/>
        <v>#VALUE!</v>
      </c>
      <c r="I58" s="119" t="e">
        <f t="shared" si="16"/>
        <v>#VALUE!</v>
      </c>
      <c r="J58" s="119" t="e">
        <f t="shared" si="16"/>
        <v>#VALUE!</v>
      </c>
      <c r="K58" s="119" t="e">
        <f t="shared" si="16"/>
        <v>#VALUE!</v>
      </c>
      <c r="L58" s="119" t="e">
        <f t="shared" si="16"/>
        <v>#VALUE!</v>
      </c>
      <c r="M58" s="119" t="e">
        <f t="shared" si="16"/>
        <v>#VALUE!</v>
      </c>
      <c r="N58" s="119" t="e">
        <f t="shared" si="16"/>
        <v>#VALUE!</v>
      </c>
      <c r="O58" s="119" t="e">
        <f t="shared" si="16"/>
        <v>#VALUE!</v>
      </c>
      <c r="P58" s="119" t="e">
        <f t="shared" si="16"/>
        <v>#VALUE!</v>
      </c>
      <c r="Q58" s="120" t="e">
        <f t="shared" si="16"/>
        <v>#VALUE!</v>
      </c>
      <c r="R58" s="118" t="e">
        <f>SUM(F58:Q58)</f>
        <v>#VALUE!</v>
      </c>
    </row>
    <row r="59" spans="1:18" ht="21.75" customHeight="1" thickBot="1">
      <c r="A59" s="415"/>
      <c r="B59" s="129" t="s">
        <v>52</v>
      </c>
      <c r="C59" s="130"/>
      <c r="D59" s="130"/>
      <c r="E59" s="83"/>
      <c r="F59" s="34">
        <f>'Berechnung PK (%-Anteil)'!F59</f>
        <v>0</v>
      </c>
      <c r="G59" s="35">
        <f>'Berechnung PK (%-Anteil)'!G59</f>
        <v>0</v>
      </c>
      <c r="H59" s="35">
        <f>'Berechnung PK (%-Anteil)'!H59</f>
        <v>0</v>
      </c>
      <c r="I59" s="35">
        <f>'Berechnung PK (%-Anteil)'!I59</f>
        <v>0</v>
      </c>
      <c r="J59" s="35">
        <f>'Berechnung PK (%-Anteil)'!J59</f>
        <v>0</v>
      </c>
      <c r="K59" s="35">
        <f>'Berechnung PK (%-Anteil)'!K59</f>
        <v>0</v>
      </c>
      <c r="L59" s="35">
        <f>'Berechnung PK (%-Anteil)'!L59</f>
        <v>0</v>
      </c>
      <c r="M59" s="35">
        <f>'Berechnung PK (%-Anteil)'!M59</f>
        <v>0</v>
      </c>
      <c r="N59" s="35">
        <f>'Berechnung PK (%-Anteil)'!N59</f>
        <v>0</v>
      </c>
      <c r="O59" s="35">
        <f>'Berechnung PK (%-Anteil)'!O59</f>
        <v>0</v>
      </c>
      <c r="P59" s="35">
        <f>'Berechnung PK (%-Anteil)'!P59</f>
        <v>0</v>
      </c>
      <c r="Q59" s="9">
        <f>'Berechnung PK (%-Anteil)'!Q59</f>
        <v>0</v>
      </c>
      <c r="R59" s="131">
        <f>IF(OR(RIGHT(M8,4)="2017",RIGHT(M8,4)="2023"),MIN(SUM(F59:Q59),2*53),MIN(SUM(F59:Q59),2*52))</f>
        <v>0</v>
      </c>
    </row>
    <row r="60" spans="1:18" s="54" customFormat="1" ht="7.5" customHeight="1" thickBot="1">
      <c r="A60" s="70"/>
      <c r="B60" s="71"/>
      <c r="C60" s="72"/>
      <c r="D60" s="72"/>
      <c r="E60" s="72"/>
      <c r="F60" s="72"/>
      <c r="G60" s="72"/>
      <c r="H60" s="72"/>
      <c r="I60" s="72"/>
      <c r="J60" s="72"/>
      <c r="K60" s="72"/>
      <c r="L60" s="72"/>
      <c r="M60" s="72"/>
      <c r="N60" s="72"/>
      <c r="O60" s="72"/>
      <c r="P60" s="72"/>
      <c r="Q60" s="72"/>
      <c r="R60" s="72"/>
    </row>
    <row r="61" spans="1:18" ht="21.75" customHeight="1" thickBot="1">
      <c r="A61" s="214" t="s">
        <v>122</v>
      </c>
      <c r="B61" s="495" t="str">
        <f>'Berechnung PK (%-Anteil)'!B61</f>
        <v>z.B. Pensionskasse</v>
      </c>
      <c r="C61" s="496">
        <f>'Berechnung PK (%-Anteil)'!C61</f>
        <v>0</v>
      </c>
      <c r="D61" s="496">
        <f>'Berechnung PK (%-Anteil)'!D61</f>
        <v>0</v>
      </c>
      <c r="E61" s="497">
        <f>'Berechnung PK (%-Anteil)'!E61</f>
        <v>0</v>
      </c>
      <c r="F61" s="238">
        <f>'Berechnung PK (%-Anteil)'!F61</f>
        <v>0</v>
      </c>
      <c r="G61" s="239">
        <f>'Berechnung PK (%-Anteil)'!G61</f>
        <v>0</v>
      </c>
      <c r="H61" s="239">
        <f>'Berechnung PK (%-Anteil)'!H61</f>
        <v>0</v>
      </c>
      <c r="I61" s="239">
        <f>'Berechnung PK (%-Anteil)'!I61</f>
        <v>0</v>
      </c>
      <c r="J61" s="239">
        <f>'Berechnung PK (%-Anteil)'!J61</f>
        <v>0</v>
      </c>
      <c r="K61" s="239">
        <f>'Berechnung PK (%-Anteil)'!K61</f>
        <v>0</v>
      </c>
      <c r="L61" s="239">
        <f>'Berechnung PK (%-Anteil)'!L61</f>
        <v>0</v>
      </c>
      <c r="M61" s="239">
        <f>'Berechnung PK (%-Anteil)'!M61</f>
        <v>0</v>
      </c>
      <c r="N61" s="239">
        <f>'Berechnung PK (%-Anteil)'!N61</f>
        <v>0</v>
      </c>
      <c r="O61" s="239">
        <f>'Berechnung PK (%-Anteil)'!O61</f>
        <v>0</v>
      </c>
      <c r="P61" s="239">
        <f>'Berechnung PK (%-Anteil)'!P61</f>
        <v>0</v>
      </c>
      <c r="Q61" s="15">
        <f>'Berechnung PK (%-Anteil)'!Q61</f>
        <v>0</v>
      </c>
      <c r="R61" s="217">
        <f>SUM(F61:Q61)</f>
        <v>0</v>
      </c>
    </row>
    <row r="62" spans="1:18" s="218" customFormat="1" ht="7.5" customHeight="1" thickBot="1">
      <c r="A62" s="73"/>
      <c r="B62" s="74"/>
      <c r="C62" s="75"/>
      <c r="D62" s="75"/>
      <c r="E62" s="75"/>
      <c r="F62" s="76"/>
      <c r="G62" s="76"/>
      <c r="H62" s="76"/>
      <c r="I62" s="76"/>
      <c r="J62" s="76"/>
      <c r="K62" s="76"/>
      <c r="L62" s="76"/>
      <c r="M62" s="76"/>
      <c r="N62" s="76"/>
      <c r="O62" s="76"/>
      <c r="P62" s="76"/>
      <c r="Q62" s="76"/>
      <c r="R62" s="76"/>
    </row>
    <row r="63" spans="1:19" ht="19.5" customHeight="1" thickBot="1">
      <c r="A63" s="328" t="s">
        <v>78</v>
      </c>
      <c r="B63" s="329"/>
      <c r="C63" s="330"/>
      <c r="D63" s="330"/>
      <c r="E63" s="331"/>
      <c r="F63" s="332">
        <f aca="true" t="shared" si="17" ref="F63:Q63">-F25+F26+F33+F36+F38+F41+F44+F51+F53+F57+F59+F61</f>
        <v>0</v>
      </c>
      <c r="G63" s="332">
        <f t="shared" si="17"/>
        <v>0</v>
      </c>
      <c r="H63" s="332">
        <f t="shared" si="17"/>
        <v>0</v>
      </c>
      <c r="I63" s="332">
        <f t="shared" si="17"/>
        <v>0</v>
      </c>
      <c r="J63" s="332">
        <f t="shared" si="17"/>
        <v>0</v>
      </c>
      <c r="K63" s="332">
        <f t="shared" si="17"/>
        <v>0</v>
      </c>
      <c r="L63" s="332">
        <f t="shared" si="17"/>
        <v>0</v>
      </c>
      <c r="M63" s="332">
        <f t="shared" si="17"/>
        <v>0</v>
      </c>
      <c r="N63" s="332">
        <f t="shared" si="17"/>
        <v>0</v>
      </c>
      <c r="O63" s="332">
        <f t="shared" si="17"/>
        <v>0</v>
      </c>
      <c r="P63" s="332">
        <f t="shared" si="17"/>
        <v>0</v>
      </c>
      <c r="Q63" s="332">
        <f t="shared" si="17"/>
        <v>0</v>
      </c>
      <c r="R63" s="332">
        <f>SUM(F63:Q63)</f>
        <v>0</v>
      </c>
      <c r="S63" s="54"/>
    </row>
    <row r="64" spans="1:19" ht="19.5" customHeight="1" thickBot="1">
      <c r="A64" s="333" t="s">
        <v>79</v>
      </c>
      <c r="B64" s="334"/>
      <c r="C64" s="335"/>
      <c r="D64" s="335"/>
      <c r="E64" s="336"/>
      <c r="F64" s="337" t="e">
        <f aca="true" t="shared" si="18" ref="F64:Q64">-F25+F30+F34+F37+F39+F42+F45+F52+F54+F58+F59+F61</f>
        <v>#VALUE!</v>
      </c>
      <c r="G64" s="337" t="e">
        <f t="shared" si="18"/>
        <v>#VALUE!</v>
      </c>
      <c r="H64" s="337" t="e">
        <f t="shared" si="18"/>
        <v>#VALUE!</v>
      </c>
      <c r="I64" s="337" t="e">
        <f t="shared" si="18"/>
        <v>#VALUE!</v>
      </c>
      <c r="J64" s="337" t="e">
        <f t="shared" si="18"/>
        <v>#VALUE!</v>
      </c>
      <c r="K64" s="337" t="e">
        <f t="shared" si="18"/>
        <v>#VALUE!</v>
      </c>
      <c r="L64" s="337" t="e">
        <f t="shared" si="18"/>
        <v>#VALUE!</v>
      </c>
      <c r="M64" s="337" t="e">
        <f t="shared" si="18"/>
        <v>#VALUE!</v>
      </c>
      <c r="N64" s="337" t="e">
        <f t="shared" si="18"/>
        <v>#VALUE!</v>
      </c>
      <c r="O64" s="337" t="e">
        <f t="shared" si="18"/>
        <v>#VALUE!</v>
      </c>
      <c r="P64" s="337" t="e">
        <f t="shared" si="18"/>
        <v>#VALUE!</v>
      </c>
      <c r="Q64" s="337" t="e">
        <f t="shared" si="18"/>
        <v>#VALUE!</v>
      </c>
      <c r="R64" s="337" t="e">
        <f>SUM(F64:Q64)</f>
        <v>#VALUE!</v>
      </c>
      <c r="S64" s="54"/>
    </row>
    <row r="65" spans="1:18" s="218" customFormat="1" ht="7.5" customHeight="1" thickBot="1">
      <c r="A65" s="73"/>
      <c r="B65" s="74"/>
      <c r="C65" s="75"/>
      <c r="D65" s="75"/>
      <c r="E65" s="75"/>
      <c r="F65" s="76"/>
      <c r="G65" s="76"/>
      <c r="H65" s="76"/>
      <c r="I65" s="76"/>
      <c r="J65" s="76"/>
      <c r="K65" s="76"/>
      <c r="L65" s="76"/>
      <c r="M65" s="76"/>
      <c r="N65" s="76"/>
      <c r="O65" s="76"/>
      <c r="P65" s="76"/>
      <c r="Q65" s="76"/>
      <c r="R65" s="76"/>
    </row>
    <row r="66" spans="1:19" ht="21.75" customHeight="1" thickBot="1">
      <c r="A66" s="214" t="s">
        <v>185</v>
      </c>
      <c r="B66" s="474" t="s">
        <v>186</v>
      </c>
      <c r="C66" s="475"/>
      <c r="D66" s="475"/>
      <c r="E66" s="476"/>
      <c r="F66" s="238">
        <f>'Berechnung PK (%-Anteil)'!F66</f>
        <v>0</v>
      </c>
      <c r="G66" s="239">
        <f>'Berechnung PK (%-Anteil)'!G66</f>
        <v>0</v>
      </c>
      <c r="H66" s="239">
        <f>'Berechnung PK (%-Anteil)'!H66</f>
        <v>0</v>
      </c>
      <c r="I66" s="239">
        <f>'Berechnung PK (%-Anteil)'!I66</f>
        <v>0</v>
      </c>
      <c r="J66" s="239">
        <f>'Berechnung PK (%-Anteil)'!J66</f>
        <v>0</v>
      </c>
      <c r="K66" s="239">
        <f>'Berechnung PK (%-Anteil)'!K66</f>
        <v>0</v>
      </c>
      <c r="L66" s="239">
        <f>'Berechnung PK (%-Anteil)'!L66</f>
        <v>0</v>
      </c>
      <c r="M66" s="239">
        <f>'Berechnung PK (%-Anteil)'!M66</f>
        <v>0</v>
      </c>
      <c r="N66" s="239">
        <f>'Berechnung PK (%-Anteil)'!N66</f>
        <v>0</v>
      </c>
      <c r="O66" s="239">
        <f>'Berechnung PK (%-Anteil)'!O66</f>
        <v>0</v>
      </c>
      <c r="P66" s="239">
        <f>'Berechnung PK (%-Anteil)'!P66</f>
        <v>0</v>
      </c>
      <c r="Q66" s="15">
        <f>'Berechnung PK (%-Anteil)'!Q66</f>
        <v>0</v>
      </c>
      <c r="R66" s="217">
        <f>SUM(F66:Q66)</f>
        <v>0</v>
      </c>
      <c r="S66" s="54"/>
    </row>
    <row r="67" spans="1:18" s="218" customFormat="1" ht="7.5" customHeight="1" thickBot="1">
      <c r="A67" s="73"/>
      <c r="B67" s="74"/>
      <c r="C67" s="75"/>
      <c r="D67" s="75"/>
      <c r="E67" s="75"/>
      <c r="F67" s="76"/>
      <c r="G67" s="76"/>
      <c r="H67" s="76"/>
      <c r="I67" s="76"/>
      <c r="J67" s="76"/>
      <c r="K67" s="76"/>
      <c r="L67" s="76"/>
      <c r="M67" s="76"/>
      <c r="N67" s="76"/>
      <c r="O67" s="76"/>
      <c r="P67" s="76"/>
      <c r="Q67" s="76"/>
      <c r="R67" s="76"/>
    </row>
    <row r="68" spans="1:18" ht="19.5" customHeight="1" thickBot="1">
      <c r="A68" s="77" t="s">
        <v>78</v>
      </c>
      <c r="B68" s="78"/>
      <c r="C68" s="212"/>
      <c r="D68" s="212"/>
      <c r="E68" s="161"/>
      <c r="F68" s="132">
        <f>F63-F66</f>
        <v>0</v>
      </c>
      <c r="G68" s="132">
        <f aca="true" t="shared" si="19" ref="G68:Q68">G63-G66</f>
        <v>0</v>
      </c>
      <c r="H68" s="132">
        <f t="shared" si="19"/>
        <v>0</v>
      </c>
      <c r="I68" s="132">
        <f t="shared" si="19"/>
        <v>0</v>
      </c>
      <c r="J68" s="132">
        <f t="shared" si="19"/>
        <v>0</v>
      </c>
      <c r="K68" s="132">
        <f t="shared" si="19"/>
        <v>0</v>
      </c>
      <c r="L68" s="132">
        <f t="shared" si="19"/>
        <v>0</v>
      </c>
      <c r="M68" s="132">
        <f t="shared" si="19"/>
        <v>0</v>
      </c>
      <c r="N68" s="132">
        <f t="shared" si="19"/>
        <v>0</v>
      </c>
      <c r="O68" s="132">
        <f t="shared" si="19"/>
        <v>0</v>
      </c>
      <c r="P68" s="132">
        <f t="shared" si="19"/>
        <v>0</v>
      </c>
      <c r="Q68" s="132">
        <f t="shared" si="19"/>
        <v>0</v>
      </c>
      <c r="R68" s="132">
        <f>SUM(F68:Q68)</f>
        <v>0</v>
      </c>
    </row>
    <row r="69" spans="1:18" ht="19.5" customHeight="1" thickBot="1">
      <c r="A69" s="133" t="s">
        <v>79</v>
      </c>
      <c r="B69" s="134"/>
      <c r="C69" s="158"/>
      <c r="D69" s="158"/>
      <c r="E69" s="162"/>
      <c r="F69" s="135" t="e">
        <f>F64-F66</f>
        <v>#VALUE!</v>
      </c>
      <c r="G69" s="135" t="e">
        <f aca="true" t="shared" si="20" ref="G69:Q69">G64-G66</f>
        <v>#VALUE!</v>
      </c>
      <c r="H69" s="135" t="e">
        <f t="shared" si="20"/>
        <v>#VALUE!</v>
      </c>
      <c r="I69" s="135" t="e">
        <f t="shared" si="20"/>
        <v>#VALUE!</v>
      </c>
      <c r="J69" s="135" t="e">
        <f t="shared" si="20"/>
        <v>#VALUE!</v>
      </c>
      <c r="K69" s="135" t="e">
        <f t="shared" si="20"/>
        <v>#VALUE!</v>
      </c>
      <c r="L69" s="135" t="e">
        <f t="shared" si="20"/>
        <v>#VALUE!</v>
      </c>
      <c r="M69" s="135" t="e">
        <f t="shared" si="20"/>
        <v>#VALUE!</v>
      </c>
      <c r="N69" s="135" t="e">
        <f t="shared" si="20"/>
        <v>#VALUE!</v>
      </c>
      <c r="O69" s="135" t="e">
        <f t="shared" si="20"/>
        <v>#VALUE!</v>
      </c>
      <c r="P69" s="135" t="e">
        <f t="shared" si="20"/>
        <v>#VALUE!</v>
      </c>
      <c r="Q69" s="135" t="e">
        <f t="shared" si="20"/>
        <v>#VALUE!</v>
      </c>
      <c r="R69" s="135" t="e">
        <f>SUM(F69:Q69)</f>
        <v>#VALUE!</v>
      </c>
    </row>
    <row r="70" spans="1:19" ht="7.5" customHeight="1">
      <c r="A70" s="79"/>
      <c r="B70" s="79"/>
      <c r="C70" s="80"/>
      <c r="D70" s="80"/>
      <c r="E70" s="80"/>
      <c r="F70" s="67"/>
      <c r="G70" s="67"/>
      <c r="H70" s="67"/>
      <c r="I70" s="67"/>
      <c r="J70" s="67"/>
      <c r="K70" s="63"/>
      <c r="L70" s="63"/>
      <c r="M70" s="63"/>
      <c r="N70" s="63"/>
      <c r="O70" s="63"/>
      <c r="P70" s="63"/>
      <c r="Q70" s="63"/>
      <c r="R70" s="67"/>
      <c r="S70" s="54"/>
    </row>
    <row r="71" spans="1:19" ht="7.5" customHeight="1">
      <c r="A71" s="79"/>
      <c r="B71" s="79"/>
      <c r="C71" s="80"/>
      <c r="D71" s="80"/>
      <c r="E71" s="80"/>
      <c r="F71" s="67"/>
      <c r="G71" s="67"/>
      <c r="H71" s="67"/>
      <c r="I71" s="67"/>
      <c r="J71" s="67"/>
      <c r="K71" s="63"/>
      <c r="L71" s="63"/>
      <c r="M71" s="63"/>
      <c r="N71" s="63"/>
      <c r="O71" s="63"/>
      <c r="P71" s="63"/>
      <c r="Q71" s="63"/>
      <c r="R71" s="67"/>
      <c r="S71" s="54"/>
    </row>
    <row r="72" spans="1:19" ht="17.25" thickBot="1">
      <c r="A72" s="63" t="s">
        <v>22</v>
      </c>
      <c r="B72" s="63"/>
      <c r="C72" s="63"/>
      <c r="D72" s="63"/>
      <c r="E72" s="63"/>
      <c r="F72" s="63"/>
      <c r="G72" s="63"/>
      <c r="H72" s="63"/>
      <c r="I72" s="63"/>
      <c r="J72" s="63"/>
      <c r="K72" s="63"/>
      <c r="L72" s="63"/>
      <c r="M72" s="63"/>
      <c r="N72" s="63"/>
      <c r="O72" s="63"/>
      <c r="P72" s="67"/>
      <c r="Q72" s="67"/>
      <c r="R72" s="67"/>
      <c r="S72" s="3"/>
    </row>
    <row r="73" spans="1:19" ht="16.5">
      <c r="A73" s="86" t="s">
        <v>23</v>
      </c>
      <c r="B73" s="471">
        <f>IF('Berechnung PK (%-Anteil)'!B73:E73=0,"",'Berechnung PK (%-Anteil)'!B73:E73)</f>
      </c>
      <c r="C73" s="472"/>
      <c r="D73" s="472"/>
      <c r="E73" s="473"/>
      <c r="F73" s="16">
        <f>'Berechnung PK (%-Anteil)'!F73</f>
        <v>0</v>
      </c>
      <c r="G73" s="17">
        <f>'Berechnung PK (%-Anteil)'!G73</f>
        <v>0</v>
      </c>
      <c r="H73" s="17">
        <f>'Berechnung PK (%-Anteil)'!H73</f>
        <v>0</v>
      </c>
      <c r="I73" s="17">
        <f>'Berechnung PK (%-Anteil)'!I73</f>
        <v>0</v>
      </c>
      <c r="J73" s="17">
        <f>'Berechnung PK (%-Anteil)'!J73</f>
        <v>0</v>
      </c>
      <c r="K73" s="17">
        <f>'Berechnung PK (%-Anteil)'!K73</f>
        <v>0</v>
      </c>
      <c r="L73" s="17">
        <f>'Berechnung PK (%-Anteil)'!L73</f>
        <v>0</v>
      </c>
      <c r="M73" s="17">
        <f>'Berechnung PK (%-Anteil)'!M73</f>
        <v>0</v>
      </c>
      <c r="N73" s="17">
        <f>'Berechnung PK (%-Anteil)'!N73</f>
        <v>0</v>
      </c>
      <c r="O73" s="17">
        <f>'Berechnung PK (%-Anteil)'!O73</f>
        <v>0</v>
      </c>
      <c r="P73" s="17">
        <f>'Berechnung PK (%-Anteil)'!P73</f>
        <v>0</v>
      </c>
      <c r="Q73" s="8">
        <f>'Berechnung PK (%-Anteil)'!Q73</f>
        <v>0</v>
      </c>
      <c r="R73" s="98">
        <f>SUM(F73:Q73)</f>
        <v>0</v>
      </c>
      <c r="S73" s="3"/>
    </row>
    <row r="74" spans="1:19" ht="16.5">
      <c r="A74" s="86" t="s">
        <v>24</v>
      </c>
      <c r="B74" s="477">
        <f>IF('Berechnung PK (%-Anteil)'!B74:E74=0,"",'Berechnung PK (%-Anteil)'!B74:E74)</f>
      </c>
      <c r="C74" s="478"/>
      <c r="D74" s="478"/>
      <c r="E74" s="479"/>
      <c r="F74" s="21">
        <f>'Berechnung PK (%-Anteil)'!F74</f>
        <v>0</v>
      </c>
      <c r="G74" s="22">
        <f>'Berechnung PK (%-Anteil)'!G74</f>
        <v>0</v>
      </c>
      <c r="H74" s="22">
        <f>'Berechnung PK (%-Anteil)'!H74</f>
        <v>0</v>
      </c>
      <c r="I74" s="22">
        <f>'Berechnung PK (%-Anteil)'!I74</f>
        <v>0</v>
      </c>
      <c r="J74" s="22">
        <f>'Berechnung PK (%-Anteil)'!J74</f>
        <v>0</v>
      </c>
      <c r="K74" s="22">
        <f>'Berechnung PK (%-Anteil)'!K74</f>
        <v>0</v>
      </c>
      <c r="L74" s="22">
        <f>'Berechnung PK (%-Anteil)'!L74</f>
        <v>0</v>
      </c>
      <c r="M74" s="22">
        <f>'Berechnung PK (%-Anteil)'!M74</f>
        <v>0</v>
      </c>
      <c r="N74" s="22">
        <f>'Berechnung PK (%-Anteil)'!N74</f>
        <v>0</v>
      </c>
      <c r="O74" s="22">
        <f>'Berechnung PK (%-Anteil)'!O74</f>
        <v>0</v>
      </c>
      <c r="P74" s="22">
        <f>'Berechnung PK (%-Anteil)'!P74</f>
        <v>0</v>
      </c>
      <c r="Q74" s="11">
        <f>'Berechnung PK (%-Anteil)'!Q74</f>
        <v>0</v>
      </c>
      <c r="R74" s="103">
        <f aca="true" t="shared" si="21" ref="R74:R79">SUM(F74:Q74)</f>
        <v>0</v>
      </c>
      <c r="S74" s="3"/>
    </row>
    <row r="75" spans="1:19" ht="16.5">
      <c r="A75" s="86" t="s">
        <v>25</v>
      </c>
      <c r="B75" s="477">
        <f>IF('Berechnung PK (%-Anteil)'!B75:E75=0,"",'Berechnung PK (%-Anteil)'!B75:E75)</f>
      </c>
      <c r="C75" s="478"/>
      <c r="D75" s="478"/>
      <c r="E75" s="479"/>
      <c r="F75" s="21">
        <f>'Berechnung PK (%-Anteil)'!F75</f>
        <v>0</v>
      </c>
      <c r="G75" s="22">
        <f>'Berechnung PK (%-Anteil)'!G75</f>
        <v>0</v>
      </c>
      <c r="H75" s="22">
        <f>'Berechnung PK (%-Anteil)'!H75</f>
        <v>0</v>
      </c>
      <c r="I75" s="22">
        <f>'Berechnung PK (%-Anteil)'!I75</f>
        <v>0</v>
      </c>
      <c r="J75" s="22">
        <f>'Berechnung PK (%-Anteil)'!J75</f>
        <v>0</v>
      </c>
      <c r="K75" s="22">
        <f>'Berechnung PK (%-Anteil)'!K75</f>
        <v>0</v>
      </c>
      <c r="L75" s="22">
        <f>'Berechnung PK (%-Anteil)'!L75</f>
        <v>0</v>
      </c>
      <c r="M75" s="22">
        <f>'Berechnung PK (%-Anteil)'!M75</f>
        <v>0</v>
      </c>
      <c r="N75" s="22">
        <f>'Berechnung PK (%-Anteil)'!N75</f>
        <v>0</v>
      </c>
      <c r="O75" s="22">
        <f>'Berechnung PK (%-Anteil)'!O75</f>
        <v>0</v>
      </c>
      <c r="P75" s="22">
        <f>'Berechnung PK (%-Anteil)'!P75</f>
        <v>0</v>
      </c>
      <c r="Q75" s="11">
        <f>'Berechnung PK (%-Anteil)'!Q75</f>
        <v>0</v>
      </c>
      <c r="R75" s="103">
        <f t="shared" si="21"/>
        <v>0</v>
      </c>
      <c r="S75" s="3"/>
    </row>
    <row r="76" spans="1:19" ht="16.5">
      <c r="A76" s="86" t="s">
        <v>26</v>
      </c>
      <c r="B76" s="477">
        <f>IF('Berechnung PK (%-Anteil)'!B76:E76=0,"",'Berechnung PK (%-Anteil)'!B76:E76)</f>
      </c>
      <c r="C76" s="478"/>
      <c r="D76" s="478"/>
      <c r="E76" s="479"/>
      <c r="F76" s="21">
        <f>'Berechnung PK (%-Anteil)'!F76</f>
        <v>0</v>
      </c>
      <c r="G76" s="22">
        <f>'Berechnung PK (%-Anteil)'!G76</f>
        <v>0</v>
      </c>
      <c r="H76" s="22">
        <f>'Berechnung PK (%-Anteil)'!H76</f>
        <v>0</v>
      </c>
      <c r="I76" s="22">
        <f>'Berechnung PK (%-Anteil)'!I76</f>
        <v>0</v>
      </c>
      <c r="J76" s="22">
        <f>'Berechnung PK (%-Anteil)'!J76</f>
        <v>0</v>
      </c>
      <c r="K76" s="22">
        <f>'Berechnung PK (%-Anteil)'!K76</f>
        <v>0</v>
      </c>
      <c r="L76" s="22">
        <f>'Berechnung PK (%-Anteil)'!L76</f>
        <v>0</v>
      </c>
      <c r="M76" s="22">
        <f>'Berechnung PK (%-Anteil)'!M76</f>
        <v>0</v>
      </c>
      <c r="N76" s="22">
        <f>'Berechnung PK (%-Anteil)'!N76</f>
        <v>0</v>
      </c>
      <c r="O76" s="22">
        <f>'Berechnung PK (%-Anteil)'!O76</f>
        <v>0</v>
      </c>
      <c r="P76" s="22">
        <f>'Berechnung PK (%-Anteil)'!P76</f>
        <v>0</v>
      </c>
      <c r="Q76" s="11">
        <f>'Berechnung PK (%-Anteil)'!Q76</f>
        <v>0</v>
      </c>
      <c r="R76" s="103">
        <f t="shared" si="21"/>
        <v>0</v>
      </c>
      <c r="S76" s="3"/>
    </row>
    <row r="77" spans="1:19" ht="16.5">
      <c r="A77" s="86" t="s">
        <v>27</v>
      </c>
      <c r="B77" s="477">
        <f>IF('Berechnung PK (%-Anteil)'!B77:E77=0,"",'Berechnung PK (%-Anteil)'!B77:E77)</f>
      </c>
      <c r="C77" s="478"/>
      <c r="D77" s="478"/>
      <c r="E77" s="479"/>
      <c r="F77" s="21">
        <f>'Berechnung PK (%-Anteil)'!F77</f>
        <v>0</v>
      </c>
      <c r="G77" s="22">
        <f>'Berechnung PK (%-Anteil)'!G77</f>
        <v>0</v>
      </c>
      <c r="H77" s="22">
        <f>'Berechnung PK (%-Anteil)'!H77</f>
        <v>0</v>
      </c>
      <c r="I77" s="22">
        <f>'Berechnung PK (%-Anteil)'!I77</f>
        <v>0</v>
      </c>
      <c r="J77" s="22">
        <f>'Berechnung PK (%-Anteil)'!J77</f>
        <v>0</v>
      </c>
      <c r="K77" s="22">
        <f>'Berechnung PK (%-Anteil)'!K77</f>
        <v>0</v>
      </c>
      <c r="L77" s="22">
        <f>'Berechnung PK (%-Anteil)'!L77</f>
        <v>0</v>
      </c>
      <c r="M77" s="22">
        <f>'Berechnung PK (%-Anteil)'!M77</f>
        <v>0</v>
      </c>
      <c r="N77" s="22">
        <f>'Berechnung PK (%-Anteil)'!N77</f>
        <v>0</v>
      </c>
      <c r="O77" s="22">
        <f>'Berechnung PK (%-Anteil)'!O77</f>
        <v>0</v>
      </c>
      <c r="P77" s="22">
        <f>'Berechnung PK (%-Anteil)'!P77</f>
        <v>0</v>
      </c>
      <c r="Q77" s="11">
        <f>'Berechnung PK (%-Anteil)'!Q77</f>
        <v>0</v>
      </c>
      <c r="R77" s="103">
        <f t="shared" si="21"/>
        <v>0</v>
      </c>
      <c r="S77" s="3"/>
    </row>
    <row r="78" spans="1:19" ht="16.5">
      <c r="A78" s="86" t="s">
        <v>28</v>
      </c>
      <c r="B78" s="477">
        <f>IF('Berechnung PK (%-Anteil)'!B78:E78=0,"",'Berechnung PK (%-Anteil)'!B78:E78)</f>
      </c>
      <c r="C78" s="478"/>
      <c r="D78" s="478"/>
      <c r="E78" s="479"/>
      <c r="F78" s="21">
        <f>'Berechnung PK (%-Anteil)'!F78</f>
        <v>0</v>
      </c>
      <c r="G78" s="22">
        <f>'Berechnung PK (%-Anteil)'!G78</f>
        <v>0</v>
      </c>
      <c r="H78" s="22">
        <f>'Berechnung PK (%-Anteil)'!H78</f>
        <v>0</v>
      </c>
      <c r="I78" s="22">
        <f>'Berechnung PK (%-Anteil)'!I78</f>
        <v>0</v>
      </c>
      <c r="J78" s="22">
        <f>'Berechnung PK (%-Anteil)'!J78</f>
        <v>0</v>
      </c>
      <c r="K78" s="22">
        <f>'Berechnung PK (%-Anteil)'!K78</f>
        <v>0</v>
      </c>
      <c r="L78" s="22">
        <f>'Berechnung PK (%-Anteil)'!L78</f>
        <v>0</v>
      </c>
      <c r="M78" s="22">
        <f>'Berechnung PK (%-Anteil)'!M78</f>
        <v>0</v>
      </c>
      <c r="N78" s="22">
        <f>'Berechnung PK (%-Anteil)'!N78</f>
        <v>0</v>
      </c>
      <c r="O78" s="22">
        <f>'Berechnung PK (%-Anteil)'!O78</f>
        <v>0</v>
      </c>
      <c r="P78" s="22">
        <f>'Berechnung PK (%-Anteil)'!P78</f>
        <v>0</v>
      </c>
      <c r="Q78" s="11">
        <f>'Berechnung PK (%-Anteil)'!Q78</f>
        <v>0</v>
      </c>
      <c r="R78" s="103">
        <f t="shared" si="21"/>
        <v>0</v>
      </c>
      <c r="S78" s="3"/>
    </row>
    <row r="79" spans="1:19" ht="17.25" thickBot="1">
      <c r="A79" s="86" t="s">
        <v>29</v>
      </c>
      <c r="B79" s="480">
        <f>IF('Berechnung PK (%-Anteil)'!B79:E79=0,"",'Berechnung PK (%-Anteil)'!B79:E79)</f>
      </c>
      <c r="C79" s="481"/>
      <c r="D79" s="481"/>
      <c r="E79" s="482"/>
      <c r="F79" s="34">
        <f>'Berechnung PK (%-Anteil)'!F79</f>
        <v>0</v>
      </c>
      <c r="G79" s="35">
        <f>'Berechnung PK (%-Anteil)'!G79</f>
        <v>0</v>
      </c>
      <c r="H79" s="35">
        <f>'Berechnung PK (%-Anteil)'!H79</f>
        <v>0</v>
      </c>
      <c r="I79" s="35">
        <f>'Berechnung PK (%-Anteil)'!I79</f>
        <v>0</v>
      </c>
      <c r="J79" s="35">
        <f>'Berechnung PK (%-Anteil)'!J79</f>
        <v>0</v>
      </c>
      <c r="K79" s="35">
        <f>'Berechnung PK (%-Anteil)'!K79</f>
        <v>0</v>
      </c>
      <c r="L79" s="35">
        <f>'Berechnung PK (%-Anteil)'!L79</f>
        <v>0</v>
      </c>
      <c r="M79" s="35">
        <f>'Berechnung PK (%-Anteil)'!M79</f>
        <v>0</v>
      </c>
      <c r="N79" s="35">
        <f>'Berechnung PK (%-Anteil)'!N79</f>
        <v>0</v>
      </c>
      <c r="O79" s="35">
        <f>'Berechnung PK (%-Anteil)'!O79</f>
        <v>0</v>
      </c>
      <c r="P79" s="35">
        <f>'Berechnung PK (%-Anteil)'!P79</f>
        <v>0</v>
      </c>
      <c r="Q79" s="9">
        <f>'Berechnung PK (%-Anteil)'!Q79</f>
        <v>0</v>
      </c>
      <c r="R79" s="131">
        <f t="shared" si="21"/>
        <v>0</v>
      </c>
      <c r="S79" s="3"/>
    </row>
    <row r="80" spans="1:19" ht="17.25" thickBot="1">
      <c r="A80" s="63"/>
      <c r="B80" s="63"/>
      <c r="C80" s="63"/>
      <c r="D80" s="63"/>
      <c r="E80" s="63"/>
      <c r="F80" s="143">
        <f aca="true" t="shared" si="22" ref="F80:R80">SUM(F73:F79)</f>
        <v>0</v>
      </c>
      <c r="G80" s="144">
        <f t="shared" si="22"/>
        <v>0</v>
      </c>
      <c r="H80" s="144">
        <f t="shared" si="22"/>
        <v>0</v>
      </c>
      <c r="I80" s="144">
        <f t="shared" si="22"/>
        <v>0</v>
      </c>
      <c r="J80" s="144">
        <f t="shared" si="22"/>
        <v>0</v>
      </c>
      <c r="K80" s="144">
        <f t="shared" si="22"/>
        <v>0</v>
      </c>
      <c r="L80" s="144">
        <f t="shared" si="22"/>
        <v>0</v>
      </c>
      <c r="M80" s="144">
        <f t="shared" si="22"/>
        <v>0</v>
      </c>
      <c r="N80" s="144">
        <f t="shared" si="22"/>
        <v>0</v>
      </c>
      <c r="O80" s="144">
        <f t="shared" si="22"/>
        <v>0</v>
      </c>
      <c r="P80" s="144">
        <f t="shared" si="22"/>
        <v>0</v>
      </c>
      <c r="Q80" s="145">
        <f t="shared" si="22"/>
        <v>0</v>
      </c>
      <c r="R80" s="68">
        <f t="shared" si="22"/>
        <v>0</v>
      </c>
      <c r="S80" s="3"/>
    </row>
    <row r="81" spans="1:19" ht="10.5" customHeight="1">
      <c r="A81" s="63"/>
      <c r="B81" s="63"/>
      <c r="C81" s="63"/>
      <c r="D81" s="63"/>
      <c r="E81" s="63"/>
      <c r="F81" s="63"/>
      <c r="G81" s="63"/>
      <c r="H81" s="63"/>
      <c r="I81" s="63"/>
      <c r="J81" s="63"/>
      <c r="K81" s="63"/>
      <c r="L81" s="63"/>
      <c r="M81" s="63"/>
      <c r="N81" s="63"/>
      <c r="O81" s="63"/>
      <c r="P81" s="63"/>
      <c r="Q81" s="63"/>
      <c r="R81" s="63"/>
      <c r="S81" s="3"/>
    </row>
    <row r="82" spans="1:19" ht="10.5" customHeight="1">
      <c r="A82" s="63"/>
      <c r="B82" s="63"/>
      <c r="C82" s="63"/>
      <c r="D82" s="63"/>
      <c r="E82" s="63"/>
      <c r="F82" s="63"/>
      <c r="G82" s="63"/>
      <c r="H82" s="63"/>
      <c r="I82" s="63"/>
      <c r="J82" s="63"/>
      <c r="K82" s="63"/>
      <c r="L82" s="63"/>
      <c r="M82" s="63"/>
      <c r="N82" s="63"/>
      <c r="O82" s="63"/>
      <c r="P82" s="63"/>
      <c r="Q82" s="63"/>
      <c r="R82" s="63"/>
      <c r="S82" s="3"/>
    </row>
    <row r="83" spans="1:19" ht="17.25" thickBot="1">
      <c r="A83" s="63" t="s">
        <v>30</v>
      </c>
      <c r="B83" s="63"/>
      <c r="C83" s="63"/>
      <c r="D83" s="63"/>
      <c r="E83" s="63"/>
      <c r="F83" s="63"/>
      <c r="G83" s="63"/>
      <c r="H83" s="63"/>
      <c r="I83" s="63"/>
      <c r="J83" s="63"/>
      <c r="K83" s="63"/>
      <c r="L83" s="63"/>
      <c r="M83" s="63"/>
      <c r="N83" s="63"/>
      <c r="O83" s="63"/>
      <c r="P83" s="63"/>
      <c r="Q83" s="63"/>
      <c r="R83" s="63"/>
      <c r="S83" s="3"/>
    </row>
    <row r="84" spans="1:19" ht="16.5">
      <c r="A84" s="86" t="s">
        <v>23</v>
      </c>
      <c r="B84" s="492">
        <f>IF('Berechnung PK (%-Anteil)'!B84:E84=0,"",'Berechnung PK (%-Anteil)'!B84:E84)</f>
      </c>
      <c r="C84" s="493"/>
      <c r="D84" s="493"/>
      <c r="E84" s="494"/>
      <c r="F84" s="16">
        <f>'Berechnung PK (%-Anteil)'!F84</f>
        <v>0</v>
      </c>
      <c r="G84" s="17">
        <f>'Berechnung PK (%-Anteil)'!G84</f>
        <v>0</v>
      </c>
      <c r="H84" s="17">
        <f>'Berechnung PK (%-Anteil)'!H84</f>
        <v>0</v>
      </c>
      <c r="I84" s="17">
        <f>'Berechnung PK (%-Anteil)'!I84</f>
        <v>0</v>
      </c>
      <c r="J84" s="17">
        <f>'Berechnung PK (%-Anteil)'!J84</f>
        <v>0</v>
      </c>
      <c r="K84" s="17">
        <f>'Berechnung PK (%-Anteil)'!K84</f>
        <v>0</v>
      </c>
      <c r="L84" s="17">
        <f>'Berechnung PK (%-Anteil)'!L84</f>
        <v>0</v>
      </c>
      <c r="M84" s="17">
        <f>'Berechnung PK (%-Anteil)'!M84</f>
        <v>0</v>
      </c>
      <c r="N84" s="17">
        <f>'Berechnung PK (%-Anteil)'!N84</f>
        <v>0</v>
      </c>
      <c r="O84" s="17">
        <f>'Berechnung PK (%-Anteil)'!O84</f>
        <v>0</v>
      </c>
      <c r="P84" s="17">
        <f>'Berechnung PK (%-Anteil)'!P84</f>
        <v>0</v>
      </c>
      <c r="Q84" s="8">
        <f>'Berechnung PK (%-Anteil)'!Q84</f>
        <v>0</v>
      </c>
      <c r="R84" s="98">
        <f aca="true" t="shared" si="23" ref="R84:R90">SUM(F84:Q84)</f>
        <v>0</v>
      </c>
      <c r="S84" s="3"/>
    </row>
    <row r="85" spans="1:19" ht="16.5">
      <c r="A85" s="86" t="s">
        <v>24</v>
      </c>
      <c r="B85" s="477">
        <f>IF('Berechnung PK (%-Anteil)'!B85:E85=0,"",'Berechnung PK (%-Anteil)'!B85:E85)</f>
      </c>
      <c r="C85" s="478"/>
      <c r="D85" s="478"/>
      <c r="E85" s="479"/>
      <c r="F85" s="21">
        <f>'Berechnung PK (%-Anteil)'!F85</f>
        <v>0</v>
      </c>
      <c r="G85" s="22">
        <f>'Berechnung PK (%-Anteil)'!G85</f>
        <v>0</v>
      </c>
      <c r="H85" s="22">
        <f>'Berechnung PK (%-Anteil)'!H85</f>
        <v>0</v>
      </c>
      <c r="I85" s="22">
        <f>'Berechnung PK (%-Anteil)'!I85</f>
        <v>0</v>
      </c>
      <c r="J85" s="22">
        <f>'Berechnung PK (%-Anteil)'!J85</f>
        <v>0</v>
      </c>
      <c r="K85" s="22">
        <f>'Berechnung PK (%-Anteil)'!K85</f>
        <v>0</v>
      </c>
      <c r="L85" s="22">
        <f>'Berechnung PK (%-Anteil)'!L85</f>
        <v>0</v>
      </c>
      <c r="M85" s="22">
        <f>'Berechnung PK (%-Anteil)'!M85</f>
        <v>0</v>
      </c>
      <c r="N85" s="22">
        <f>'Berechnung PK (%-Anteil)'!N85</f>
        <v>0</v>
      </c>
      <c r="O85" s="22">
        <f>'Berechnung PK (%-Anteil)'!O85</f>
        <v>0</v>
      </c>
      <c r="P85" s="22">
        <f>'Berechnung PK (%-Anteil)'!P85</f>
        <v>0</v>
      </c>
      <c r="Q85" s="11">
        <f>'Berechnung PK (%-Anteil)'!Q85</f>
        <v>0</v>
      </c>
      <c r="R85" s="103">
        <f t="shared" si="23"/>
        <v>0</v>
      </c>
      <c r="S85" s="3"/>
    </row>
    <row r="86" spans="1:19" ht="16.5">
      <c r="A86" s="86" t="s">
        <v>25</v>
      </c>
      <c r="B86" s="477">
        <f>IF('Berechnung PK (%-Anteil)'!B86:E86=0,"",'Berechnung PK (%-Anteil)'!B86:E86)</f>
      </c>
      <c r="C86" s="478"/>
      <c r="D86" s="478"/>
      <c r="E86" s="479"/>
      <c r="F86" s="21">
        <f>'Berechnung PK (%-Anteil)'!F86</f>
        <v>0</v>
      </c>
      <c r="G86" s="22">
        <f>'Berechnung PK (%-Anteil)'!G86</f>
        <v>0</v>
      </c>
      <c r="H86" s="22">
        <f>'Berechnung PK (%-Anteil)'!H86</f>
        <v>0</v>
      </c>
      <c r="I86" s="22">
        <f>'Berechnung PK (%-Anteil)'!I86</f>
        <v>0</v>
      </c>
      <c r="J86" s="22">
        <f>'Berechnung PK (%-Anteil)'!J86</f>
        <v>0</v>
      </c>
      <c r="K86" s="22">
        <f>'Berechnung PK (%-Anteil)'!K86</f>
        <v>0</v>
      </c>
      <c r="L86" s="22">
        <f>'Berechnung PK (%-Anteil)'!L86</f>
        <v>0</v>
      </c>
      <c r="M86" s="22">
        <f>'Berechnung PK (%-Anteil)'!M86</f>
        <v>0</v>
      </c>
      <c r="N86" s="22">
        <f>'Berechnung PK (%-Anteil)'!N86</f>
        <v>0</v>
      </c>
      <c r="O86" s="22">
        <f>'Berechnung PK (%-Anteil)'!O86</f>
        <v>0</v>
      </c>
      <c r="P86" s="22">
        <f>'Berechnung PK (%-Anteil)'!P86</f>
        <v>0</v>
      </c>
      <c r="Q86" s="11">
        <f>'Berechnung PK (%-Anteil)'!Q86</f>
        <v>0</v>
      </c>
      <c r="R86" s="103">
        <f t="shared" si="23"/>
        <v>0</v>
      </c>
      <c r="S86" s="3"/>
    </row>
    <row r="87" spans="1:19" ht="16.5">
      <c r="A87" s="86" t="s">
        <v>26</v>
      </c>
      <c r="B87" s="477">
        <f>IF('Berechnung PK (%-Anteil)'!B87:E87=0,"",'Berechnung PK (%-Anteil)'!B87:E87)</f>
      </c>
      <c r="C87" s="478"/>
      <c r="D87" s="478"/>
      <c r="E87" s="479"/>
      <c r="F87" s="21">
        <f>'Berechnung PK (%-Anteil)'!F87</f>
        <v>0</v>
      </c>
      <c r="G87" s="22">
        <f>'Berechnung PK (%-Anteil)'!G87</f>
        <v>0</v>
      </c>
      <c r="H87" s="22">
        <f>'Berechnung PK (%-Anteil)'!H87</f>
        <v>0</v>
      </c>
      <c r="I87" s="22">
        <f>'Berechnung PK (%-Anteil)'!I87</f>
        <v>0</v>
      </c>
      <c r="J87" s="22">
        <f>'Berechnung PK (%-Anteil)'!J87</f>
        <v>0</v>
      </c>
      <c r="K87" s="22">
        <f>'Berechnung PK (%-Anteil)'!K87</f>
        <v>0</v>
      </c>
      <c r="L87" s="22">
        <f>'Berechnung PK (%-Anteil)'!L87</f>
        <v>0</v>
      </c>
      <c r="M87" s="22">
        <f>'Berechnung PK (%-Anteil)'!M87</f>
        <v>0</v>
      </c>
      <c r="N87" s="22">
        <f>'Berechnung PK (%-Anteil)'!N87</f>
        <v>0</v>
      </c>
      <c r="O87" s="22">
        <f>'Berechnung PK (%-Anteil)'!O87</f>
        <v>0</v>
      </c>
      <c r="P87" s="22">
        <f>'Berechnung PK (%-Anteil)'!P87</f>
        <v>0</v>
      </c>
      <c r="Q87" s="11">
        <f>'Berechnung PK (%-Anteil)'!Q87</f>
        <v>0</v>
      </c>
      <c r="R87" s="103">
        <f t="shared" si="23"/>
        <v>0</v>
      </c>
      <c r="S87" s="3"/>
    </row>
    <row r="88" spans="1:19" ht="16.5">
      <c r="A88" s="86" t="s">
        <v>27</v>
      </c>
      <c r="B88" s="477">
        <f>IF('Berechnung PK (%-Anteil)'!B88:E88=0,"",'Berechnung PK (%-Anteil)'!B88:E88)</f>
      </c>
      <c r="C88" s="478"/>
      <c r="D88" s="478"/>
      <c r="E88" s="479"/>
      <c r="F88" s="21">
        <f>'Berechnung PK (%-Anteil)'!F88</f>
        <v>0</v>
      </c>
      <c r="G88" s="22">
        <f>'Berechnung PK (%-Anteil)'!G88</f>
        <v>0</v>
      </c>
      <c r="H88" s="22">
        <f>'Berechnung PK (%-Anteil)'!H88</f>
        <v>0</v>
      </c>
      <c r="I88" s="22">
        <f>'Berechnung PK (%-Anteil)'!I88</f>
        <v>0</v>
      </c>
      <c r="J88" s="22">
        <f>'Berechnung PK (%-Anteil)'!J88</f>
        <v>0</v>
      </c>
      <c r="K88" s="22">
        <f>'Berechnung PK (%-Anteil)'!K88</f>
        <v>0</v>
      </c>
      <c r="L88" s="22">
        <f>'Berechnung PK (%-Anteil)'!L88</f>
        <v>0</v>
      </c>
      <c r="M88" s="22">
        <f>'Berechnung PK (%-Anteil)'!M88</f>
        <v>0</v>
      </c>
      <c r="N88" s="22">
        <f>'Berechnung PK (%-Anteil)'!N88</f>
        <v>0</v>
      </c>
      <c r="O88" s="22">
        <f>'Berechnung PK (%-Anteil)'!O88</f>
        <v>0</v>
      </c>
      <c r="P88" s="22">
        <f>'Berechnung PK (%-Anteil)'!P88</f>
        <v>0</v>
      </c>
      <c r="Q88" s="11">
        <f>'Berechnung PK (%-Anteil)'!Q88</f>
        <v>0</v>
      </c>
      <c r="R88" s="103">
        <f t="shared" si="23"/>
        <v>0</v>
      </c>
      <c r="S88" s="3"/>
    </row>
    <row r="89" spans="1:19" ht="16.5">
      <c r="A89" s="86" t="s">
        <v>28</v>
      </c>
      <c r="B89" s="477">
        <f>IF('Berechnung PK (%-Anteil)'!B89:E89=0,"",'Berechnung PK (%-Anteil)'!B89:E89)</f>
      </c>
      <c r="C89" s="478"/>
      <c r="D89" s="478"/>
      <c r="E89" s="479"/>
      <c r="F89" s="21">
        <f>'Berechnung PK (%-Anteil)'!F89</f>
        <v>0</v>
      </c>
      <c r="G89" s="22">
        <f>'Berechnung PK (%-Anteil)'!G89</f>
        <v>0</v>
      </c>
      <c r="H89" s="22">
        <f>'Berechnung PK (%-Anteil)'!H89</f>
        <v>0</v>
      </c>
      <c r="I89" s="22">
        <f>'Berechnung PK (%-Anteil)'!I89</f>
        <v>0</v>
      </c>
      <c r="J89" s="22">
        <f>'Berechnung PK (%-Anteil)'!J89</f>
        <v>0</v>
      </c>
      <c r="K89" s="22">
        <f>'Berechnung PK (%-Anteil)'!K89</f>
        <v>0</v>
      </c>
      <c r="L89" s="22">
        <f>'Berechnung PK (%-Anteil)'!L89</f>
        <v>0</v>
      </c>
      <c r="M89" s="22">
        <f>'Berechnung PK (%-Anteil)'!M89</f>
        <v>0</v>
      </c>
      <c r="N89" s="22">
        <f>'Berechnung PK (%-Anteil)'!N89</f>
        <v>0</v>
      </c>
      <c r="O89" s="22">
        <f>'Berechnung PK (%-Anteil)'!O89</f>
        <v>0</v>
      </c>
      <c r="P89" s="22">
        <f>'Berechnung PK (%-Anteil)'!P89</f>
        <v>0</v>
      </c>
      <c r="Q89" s="11">
        <f>'Berechnung PK (%-Anteil)'!Q89</f>
        <v>0</v>
      </c>
      <c r="R89" s="103">
        <f t="shared" si="23"/>
        <v>0</v>
      </c>
      <c r="S89" s="3"/>
    </row>
    <row r="90" spans="1:19" ht="17.25" thickBot="1">
      <c r="A90" s="86" t="s">
        <v>29</v>
      </c>
      <c r="B90" s="480">
        <f>IF('Berechnung PK (%-Anteil)'!B90:E90=0,"",'Berechnung PK (%-Anteil)'!B90:E90)</f>
      </c>
      <c r="C90" s="481"/>
      <c r="D90" s="481"/>
      <c r="E90" s="482"/>
      <c r="F90" s="34">
        <f>'Berechnung PK (%-Anteil)'!F90</f>
        <v>0</v>
      </c>
      <c r="G90" s="35">
        <f>'Berechnung PK (%-Anteil)'!G90</f>
        <v>0</v>
      </c>
      <c r="H90" s="35">
        <f>'Berechnung PK (%-Anteil)'!H90</f>
        <v>0</v>
      </c>
      <c r="I90" s="35">
        <f>'Berechnung PK (%-Anteil)'!I90</f>
        <v>0</v>
      </c>
      <c r="J90" s="35">
        <f>'Berechnung PK (%-Anteil)'!J90</f>
        <v>0</v>
      </c>
      <c r="K90" s="35">
        <f>'Berechnung PK (%-Anteil)'!K90</f>
        <v>0</v>
      </c>
      <c r="L90" s="35">
        <f>'Berechnung PK (%-Anteil)'!L90</f>
        <v>0</v>
      </c>
      <c r="M90" s="35">
        <f>'Berechnung PK (%-Anteil)'!M90</f>
        <v>0</v>
      </c>
      <c r="N90" s="35">
        <f>'Berechnung PK (%-Anteil)'!N90</f>
        <v>0</v>
      </c>
      <c r="O90" s="35">
        <f>'Berechnung PK (%-Anteil)'!O90</f>
        <v>0</v>
      </c>
      <c r="P90" s="35">
        <f>'Berechnung PK (%-Anteil)'!P90</f>
        <v>0</v>
      </c>
      <c r="Q90" s="9">
        <f>'Berechnung PK (%-Anteil)'!Q90</f>
        <v>0</v>
      </c>
      <c r="R90" s="131">
        <f t="shared" si="23"/>
        <v>0</v>
      </c>
      <c r="S90" s="3"/>
    </row>
    <row r="91" spans="1:19" ht="17.25" thickBot="1">
      <c r="A91" s="63"/>
      <c r="B91" s="63"/>
      <c r="C91" s="63"/>
      <c r="D91" s="63"/>
      <c r="E91" s="63"/>
      <c r="F91" s="143">
        <f aca="true" t="shared" si="24" ref="F91:R91">SUM(F84:F90)</f>
        <v>0</v>
      </c>
      <c r="G91" s="144">
        <f t="shared" si="24"/>
        <v>0</v>
      </c>
      <c r="H91" s="144">
        <f t="shared" si="24"/>
        <v>0</v>
      </c>
      <c r="I91" s="144">
        <f t="shared" si="24"/>
        <v>0</v>
      </c>
      <c r="J91" s="144">
        <f t="shared" si="24"/>
        <v>0</v>
      </c>
      <c r="K91" s="144">
        <f t="shared" si="24"/>
        <v>0</v>
      </c>
      <c r="L91" s="144">
        <f t="shared" si="24"/>
        <v>0</v>
      </c>
      <c r="M91" s="144">
        <f t="shared" si="24"/>
        <v>0</v>
      </c>
      <c r="N91" s="144">
        <f t="shared" si="24"/>
        <v>0</v>
      </c>
      <c r="O91" s="144">
        <f t="shared" si="24"/>
        <v>0</v>
      </c>
      <c r="P91" s="144">
        <f t="shared" si="24"/>
        <v>0</v>
      </c>
      <c r="Q91" s="145">
        <f t="shared" si="24"/>
        <v>0</v>
      </c>
      <c r="R91" s="68">
        <f t="shared" si="24"/>
        <v>0</v>
      </c>
      <c r="S91" s="3"/>
    </row>
    <row r="92" spans="1:20" ht="7.5" customHeight="1">
      <c r="A92" s="79"/>
      <c r="B92" s="79"/>
      <c r="C92" s="80"/>
      <c r="D92" s="80"/>
      <c r="E92" s="80"/>
      <c r="F92" s="67"/>
      <c r="G92" s="67"/>
      <c r="H92" s="67"/>
      <c r="I92" s="67"/>
      <c r="J92" s="67"/>
      <c r="K92" s="63"/>
      <c r="L92" s="63"/>
      <c r="M92" s="63"/>
      <c r="N92" s="63"/>
      <c r="O92" s="63"/>
      <c r="P92" s="63"/>
      <c r="Q92" s="63"/>
      <c r="R92" s="67"/>
      <c r="S92" s="54"/>
      <c r="T92" s="67"/>
    </row>
    <row r="93" spans="1:20" ht="21.75" customHeight="1">
      <c r="A93" s="81" t="s">
        <v>48</v>
      </c>
      <c r="B93" s="79"/>
      <c r="C93" s="80"/>
      <c r="D93" s="80"/>
      <c r="E93" s="80"/>
      <c r="F93" s="80"/>
      <c r="G93" s="80"/>
      <c r="H93" s="54"/>
      <c r="I93" s="54"/>
      <c r="J93" s="54"/>
      <c r="K93" s="54"/>
      <c r="L93" s="54"/>
      <c r="M93" s="54"/>
      <c r="N93" s="54"/>
      <c r="O93" s="54"/>
      <c r="P93" s="54"/>
      <c r="Q93" s="63"/>
      <c r="R93" s="67"/>
      <c r="S93" s="54"/>
      <c r="T93" s="67"/>
    </row>
    <row r="94" spans="1:20" ht="7.5" customHeight="1">
      <c r="A94" s="82"/>
      <c r="B94" s="79"/>
      <c r="C94" s="80"/>
      <c r="D94" s="80"/>
      <c r="E94" s="80"/>
      <c r="F94" s="80"/>
      <c r="G94" s="80"/>
      <c r="H94" s="54"/>
      <c r="I94" s="71"/>
      <c r="J94" s="71"/>
      <c r="K94" s="71"/>
      <c r="L94" s="54"/>
      <c r="M94" s="54"/>
      <c r="N94" s="54"/>
      <c r="O94" s="54"/>
      <c r="P94" s="54"/>
      <c r="Q94" s="63"/>
      <c r="R94" s="67"/>
      <c r="S94" s="54"/>
      <c r="T94" s="67"/>
    </row>
    <row r="95" spans="1:19" ht="16.5" customHeight="1" thickBot="1">
      <c r="A95" s="82" t="s">
        <v>63</v>
      </c>
      <c r="B95" s="79"/>
      <c r="C95" s="80"/>
      <c r="D95" s="80"/>
      <c r="E95" s="80"/>
      <c r="F95" s="67"/>
      <c r="G95" s="67"/>
      <c r="H95" s="67"/>
      <c r="I95" s="67"/>
      <c r="J95" s="67"/>
      <c r="K95" s="67"/>
      <c r="L95" s="67"/>
      <c r="M95" s="67"/>
      <c r="N95" s="67"/>
      <c r="O95" s="67"/>
      <c r="P95" s="67"/>
      <c r="Q95" s="67"/>
      <c r="R95" s="67"/>
      <c r="S95" s="3"/>
    </row>
    <row r="96" spans="1:18" ht="16.5" customHeight="1">
      <c r="A96" s="79"/>
      <c r="B96" s="12" t="str">
        <f>'Berechnung PK (%-Anteil)'!B96</f>
        <v>Projekt 1</v>
      </c>
      <c r="C96" s="37"/>
      <c r="D96" s="37"/>
      <c r="E96" s="38"/>
      <c r="F96" s="45">
        <f>'Berechnung PK (%-Anteil)'!F96</f>
        <v>0</v>
      </c>
      <c r="G96" s="46">
        <f>'Berechnung PK (%-Anteil)'!G96</f>
        <v>0</v>
      </c>
      <c r="H96" s="46">
        <f>'Berechnung PK (%-Anteil)'!H96</f>
        <v>0</v>
      </c>
      <c r="I96" s="46">
        <f>'Berechnung PK (%-Anteil)'!I96</f>
        <v>0</v>
      </c>
      <c r="J96" s="46">
        <f>'Berechnung PK (%-Anteil)'!J96</f>
        <v>0</v>
      </c>
      <c r="K96" s="46">
        <f>'Berechnung PK (%-Anteil)'!K96</f>
        <v>0</v>
      </c>
      <c r="L96" s="46">
        <f>'Berechnung PK (%-Anteil)'!L96</f>
        <v>0</v>
      </c>
      <c r="M96" s="46">
        <f>'Berechnung PK (%-Anteil)'!M96</f>
        <v>0</v>
      </c>
      <c r="N96" s="46">
        <f>'Berechnung PK (%-Anteil)'!N96</f>
        <v>0</v>
      </c>
      <c r="O96" s="46">
        <f>'Berechnung PK (%-Anteil)'!O96</f>
        <v>0</v>
      </c>
      <c r="P96" s="46">
        <f>'Berechnung PK (%-Anteil)'!P96</f>
        <v>0</v>
      </c>
      <c r="Q96" s="47">
        <f>'Berechnung PK (%-Anteil)'!Q96</f>
        <v>0</v>
      </c>
      <c r="R96" s="3"/>
    </row>
    <row r="97" spans="1:18" ht="16.5" customHeight="1">
      <c r="A97" s="79"/>
      <c r="B97" s="13" t="str">
        <f>'Berechnung PK (%-Anteil)'!B97</f>
        <v>Projekt 2</v>
      </c>
      <c r="C97" s="39"/>
      <c r="D97" s="39"/>
      <c r="E97" s="40"/>
      <c r="F97" s="48">
        <f>'Berechnung PK (%-Anteil)'!F97</f>
        <v>0</v>
      </c>
      <c r="G97" s="49">
        <f>'Berechnung PK (%-Anteil)'!G97</f>
        <v>0</v>
      </c>
      <c r="H97" s="49">
        <f>'Berechnung PK (%-Anteil)'!H97</f>
        <v>0</v>
      </c>
      <c r="I97" s="49">
        <f>'Berechnung PK (%-Anteil)'!I97</f>
        <v>0</v>
      </c>
      <c r="J97" s="49">
        <f>'Berechnung PK (%-Anteil)'!J97</f>
        <v>0</v>
      </c>
      <c r="K97" s="49">
        <f>'Berechnung PK (%-Anteil)'!K97</f>
        <v>0</v>
      </c>
      <c r="L97" s="49">
        <f>'Berechnung PK (%-Anteil)'!L97</f>
        <v>0</v>
      </c>
      <c r="M97" s="49">
        <f>'Berechnung PK (%-Anteil)'!M97</f>
        <v>0</v>
      </c>
      <c r="N97" s="49">
        <f>'Berechnung PK (%-Anteil)'!N97</f>
        <v>0</v>
      </c>
      <c r="O97" s="49">
        <f>'Berechnung PK (%-Anteil)'!O97</f>
        <v>0</v>
      </c>
      <c r="P97" s="49">
        <f>'Berechnung PK (%-Anteil)'!P97</f>
        <v>0</v>
      </c>
      <c r="Q97" s="50">
        <f>'Berechnung PK (%-Anteil)'!Q97</f>
        <v>0</v>
      </c>
      <c r="R97" s="3"/>
    </row>
    <row r="98" spans="1:18" ht="16.5" customHeight="1">
      <c r="A98" s="79"/>
      <c r="B98" s="13" t="str">
        <f>'Berechnung PK (%-Anteil)'!B98</f>
        <v>Projekt 3</v>
      </c>
      <c r="C98" s="39"/>
      <c r="D98" s="39"/>
      <c r="E98" s="40"/>
      <c r="F98" s="48">
        <f>'Berechnung PK (%-Anteil)'!F98</f>
        <v>0</v>
      </c>
      <c r="G98" s="49">
        <f>'Berechnung PK (%-Anteil)'!G98</f>
        <v>0</v>
      </c>
      <c r="H98" s="49">
        <f>'Berechnung PK (%-Anteil)'!H98</f>
        <v>0</v>
      </c>
      <c r="I98" s="49">
        <f>'Berechnung PK (%-Anteil)'!I98</f>
        <v>0</v>
      </c>
      <c r="J98" s="49">
        <f>'Berechnung PK (%-Anteil)'!J98</f>
        <v>0</v>
      </c>
      <c r="K98" s="49">
        <f>'Berechnung PK (%-Anteil)'!K98</f>
        <v>0</v>
      </c>
      <c r="L98" s="49">
        <f>'Berechnung PK (%-Anteil)'!L98</f>
        <v>0</v>
      </c>
      <c r="M98" s="49">
        <f>'Berechnung PK (%-Anteil)'!M98</f>
        <v>0</v>
      </c>
      <c r="N98" s="49">
        <f>'Berechnung PK (%-Anteil)'!N98</f>
        <v>0</v>
      </c>
      <c r="O98" s="49">
        <f>'Berechnung PK (%-Anteil)'!O98</f>
        <v>0</v>
      </c>
      <c r="P98" s="49">
        <f>'Berechnung PK (%-Anteil)'!P98</f>
        <v>0</v>
      </c>
      <c r="Q98" s="50">
        <f>'Berechnung PK (%-Anteil)'!Q98</f>
        <v>0</v>
      </c>
      <c r="R98" s="3"/>
    </row>
    <row r="99" spans="1:18" ht="16.5" customHeight="1">
      <c r="A99" s="79"/>
      <c r="B99" s="36" t="str">
        <f>'Berechnung PK (%-Anteil)'!B99</f>
        <v>Projekt 4</v>
      </c>
      <c r="C99" s="41"/>
      <c r="D99" s="41"/>
      <c r="E99" s="42"/>
      <c r="F99" s="48">
        <f>'Berechnung PK (%-Anteil)'!F99</f>
        <v>0</v>
      </c>
      <c r="G99" s="49">
        <f>'Berechnung PK (%-Anteil)'!G99</f>
        <v>0</v>
      </c>
      <c r="H99" s="49">
        <f>'Berechnung PK (%-Anteil)'!H99</f>
        <v>0</v>
      </c>
      <c r="I99" s="49">
        <f>'Berechnung PK (%-Anteil)'!I99</f>
        <v>0</v>
      </c>
      <c r="J99" s="49">
        <f>'Berechnung PK (%-Anteil)'!J99</f>
        <v>0</v>
      </c>
      <c r="K99" s="49">
        <f>'Berechnung PK (%-Anteil)'!K99</f>
        <v>0</v>
      </c>
      <c r="L99" s="49">
        <f>'Berechnung PK (%-Anteil)'!L99</f>
        <v>0</v>
      </c>
      <c r="M99" s="49">
        <f>'Berechnung PK (%-Anteil)'!M99</f>
        <v>0</v>
      </c>
      <c r="N99" s="49">
        <f>'Berechnung PK (%-Anteil)'!N99</f>
        <v>0</v>
      </c>
      <c r="O99" s="49">
        <f>'Berechnung PK (%-Anteil)'!O99</f>
        <v>0</v>
      </c>
      <c r="P99" s="49">
        <f>'Berechnung PK (%-Anteil)'!P99</f>
        <v>0</v>
      </c>
      <c r="Q99" s="50">
        <f>'Berechnung PK (%-Anteil)'!Q99</f>
        <v>0</v>
      </c>
      <c r="R99" s="3"/>
    </row>
    <row r="100" spans="1:18" ht="16.5" customHeight="1" thickBot="1">
      <c r="A100" s="79"/>
      <c r="B100" s="14" t="str">
        <f>'Berechnung PK (%-Anteil)'!B100</f>
        <v>andere Tätigkeiten</v>
      </c>
      <c r="C100" s="43"/>
      <c r="D100" s="43"/>
      <c r="E100" s="44"/>
      <c r="F100" s="51">
        <f>'Berechnung PK (%-Anteil)'!F100</f>
        <v>0</v>
      </c>
      <c r="G100" s="52">
        <f>'Berechnung PK (%-Anteil)'!G100</f>
        <v>0</v>
      </c>
      <c r="H100" s="52">
        <f>'Berechnung PK (%-Anteil)'!H100</f>
        <v>0</v>
      </c>
      <c r="I100" s="52">
        <f>'Berechnung PK (%-Anteil)'!I100</f>
        <v>0</v>
      </c>
      <c r="J100" s="52">
        <f>'Berechnung PK (%-Anteil)'!J100</f>
        <v>0</v>
      </c>
      <c r="K100" s="52">
        <f>'Berechnung PK (%-Anteil)'!K100</f>
        <v>0</v>
      </c>
      <c r="L100" s="52">
        <f>'Berechnung PK (%-Anteil)'!L100</f>
        <v>0</v>
      </c>
      <c r="M100" s="52">
        <f>'Berechnung PK (%-Anteil)'!M100</f>
        <v>0</v>
      </c>
      <c r="N100" s="52">
        <f>'Berechnung PK (%-Anteil)'!N100</f>
        <v>0</v>
      </c>
      <c r="O100" s="52">
        <f>'Berechnung PK (%-Anteil)'!O100</f>
        <v>0</v>
      </c>
      <c r="P100" s="52">
        <f>'Berechnung PK (%-Anteil)'!P100</f>
        <v>0</v>
      </c>
      <c r="Q100" s="53">
        <f>'Berechnung PK (%-Anteil)'!Q100</f>
        <v>0</v>
      </c>
      <c r="R100" s="3"/>
    </row>
    <row r="101" spans="1:19" ht="16.5" customHeight="1" thickBot="1">
      <c r="A101" s="79"/>
      <c r="B101" s="85" t="s">
        <v>61</v>
      </c>
      <c r="C101" s="454"/>
      <c r="D101" s="454"/>
      <c r="E101" s="454"/>
      <c r="F101" s="146">
        <f>SUM(F96:F100)</f>
        <v>0</v>
      </c>
      <c r="G101" s="147">
        <f aca="true" t="shared" si="25" ref="G101:Q101">SUM(G96:G100)</f>
        <v>0</v>
      </c>
      <c r="H101" s="147">
        <f t="shared" si="25"/>
        <v>0</v>
      </c>
      <c r="I101" s="147">
        <f t="shared" si="25"/>
        <v>0</v>
      </c>
      <c r="J101" s="147">
        <f t="shared" si="25"/>
        <v>0</v>
      </c>
      <c r="K101" s="147">
        <f t="shared" si="25"/>
        <v>0</v>
      </c>
      <c r="L101" s="147">
        <f t="shared" si="25"/>
        <v>0</v>
      </c>
      <c r="M101" s="147">
        <f t="shared" si="25"/>
        <v>0</v>
      </c>
      <c r="N101" s="147">
        <f t="shared" si="25"/>
        <v>0</v>
      </c>
      <c r="O101" s="147">
        <f t="shared" si="25"/>
        <v>0</v>
      </c>
      <c r="P101" s="147">
        <f t="shared" si="25"/>
        <v>0</v>
      </c>
      <c r="Q101" s="148">
        <f t="shared" si="25"/>
        <v>0</v>
      </c>
      <c r="R101" s="3"/>
      <c r="S101" s="2"/>
    </row>
    <row r="102" spans="1:21" ht="16.5" customHeight="1">
      <c r="A102" s="81"/>
      <c r="B102" s="79"/>
      <c r="C102" s="80"/>
      <c r="D102" s="80"/>
      <c r="E102" s="80"/>
      <c r="F102" s="67"/>
      <c r="G102" s="67"/>
      <c r="H102" s="63"/>
      <c r="I102" s="63"/>
      <c r="J102" s="63"/>
      <c r="K102" s="63"/>
      <c r="L102" s="63"/>
      <c r="M102" s="63"/>
      <c r="N102" s="63"/>
      <c r="O102" s="63"/>
      <c r="P102" s="63"/>
      <c r="Q102" s="63"/>
      <c r="R102" s="67"/>
      <c r="S102" s="54"/>
      <c r="T102" s="67"/>
      <c r="U102" s="2"/>
    </row>
    <row r="103" spans="1:21" ht="7.5" customHeight="1">
      <c r="A103" s="82"/>
      <c r="B103" s="79"/>
      <c r="C103" s="80"/>
      <c r="D103" s="80"/>
      <c r="E103" s="80"/>
      <c r="F103" s="67"/>
      <c r="G103" s="67"/>
      <c r="H103" s="63"/>
      <c r="I103" s="72"/>
      <c r="J103" s="72"/>
      <c r="K103" s="72"/>
      <c r="L103" s="63"/>
      <c r="M103" s="63"/>
      <c r="N103" s="63"/>
      <c r="O103" s="63"/>
      <c r="P103" s="63"/>
      <c r="Q103" s="63"/>
      <c r="R103" s="67"/>
      <c r="S103" s="54"/>
      <c r="T103" s="67"/>
      <c r="U103" s="2"/>
    </row>
    <row r="104" spans="1:21" ht="7.5" customHeight="1">
      <c r="A104" s="82"/>
      <c r="B104" s="79"/>
      <c r="C104" s="80"/>
      <c r="D104" s="80"/>
      <c r="E104" s="80"/>
      <c r="F104" s="67"/>
      <c r="G104" s="67"/>
      <c r="H104" s="63"/>
      <c r="I104" s="72"/>
      <c r="J104" s="72"/>
      <c r="K104" s="72"/>
      <c r="L104" s="63"/>
      <c r="M104" s="63"/>
      <c r="N104" s="63"/>
      <c r="O104" s="63"/>
      <c r="P104" s="63"/>
      <c r="Q104" s="63"/>
      <c r="R104" s="67"/>
      <c r="S104" s="54"/>
      <c r="T104" s="67"/>
      <c r="U104" s="2"/>
    </row>
    <row r="105" spans="1:20" ht="16.5">
      <c r="A105" s="82" t="s">
        <v>14</v>
      </c>
      <c r="B105" s="79"/>
      <c r="C105" s="80"/>
      <c r="D105" s="80"/>
      <c r="E105" s="80"/>
      <c r="F105" s="67"/>
      <c r="G105" s="67"/>
      <c r="H105" s="67"/>
      <c r="I105" s="67"/>
      <c r="J105" s="67"/>
      <c r="K105" s="67"/>
      <c r="L105" s="67"/>
      <c r="M105" s="67"/>
      <c r="N105" s="67"/>
      <c r="O105" s="67"/>
      <c r="P105" s="67"/>
      <c r="Q105" s="67"/>
      <c r="R105" s="67"/>
      <c r="S105" s="3"/>
      <c r="T105" s="2"/>
    </row>
    <row r="106" spans="1:19" s="2" customFormat="1" ht="17.25" thickBot="1">
      <c r="A106" s="430" t="str">
        <f>B96</f>
        <v>Projekt 1</v>
      </c>
      <c r="B106" s="430"/>
      <c r="C106" s="80"/>
      <c r="D106" s="80"/>
      <c r="E106" s="80"/>
      <c r="F106" s="67"/>
      <c r="G106" s="67"/>
      <c r="H106" s="67"/>
      <c r="I106" s="67"/>
      <c r="J106" s="67"/>
      <c r="K106" s="67"/>
      <c r="L106" s="67"/>
      <c r="M106" s="67"/>
      <c r="N106" s="67"/>
      <c r="O106" s="67"/>
      <c r="P106" s="67"/>
      <c r="Q106" s="67"/>
      <c r="R106" s="67"/>
      <c r="S106" s="7"/>
    </row>
    <row r="107" spans="1:18" s="2" customFormat="1" ht="18" thickBot="1" thickTop="1">
      <c r="A107" s="79"/>
      <c r="B107" s="136" t="s">
        <v>49</v>
      </c>
      <c r="C107" s="137"/>
      <c r="D107" s="137"/>
      <c r="E107" s="138"/>
      <c r="F107" s="139" t="e">
        <f>ROUND(F$69*F96,2)</f>
        <v>#VALUE!</v>
      </c>
      <c r="G107" s="139" t="e">
        <f aca="true" t="shared" si="26" ref="G107:P107">ROUND(G$69*G96,2)</f>
        <v>#VALUE!</v>
      </c>
      <c r="H107" s="139" t="e">
        <f t="shared" si="26"/>
        <v>#VALUE!</v>
      </c>
      <c r="I107" s="139" t="e">
        <f t="shared" si="26"/>
        <v>#VALUE!</v>
      </c>
      <c r="J107" s="139" t="e">
        <f t="shared" si="26"/>
        <v>#VALUE!</v>
      </c>
      <c r="K107" s="139" t="e">
        <f t="shared" si="26"/>
        <v>#VALUE!</v>
      </c>
      <c r="L107" s="139" t="e">
        <f t="shared" si="26"/>
        <v>#VALUE!</v>
      </c>
      <c r="M107" s="139" t="e">
        <f t="shared" si="26"/>
        <v>#VALUE!</v>
      </c>
      <c r="N107" s="139" t="e">
        <f t="shared" si="26"/>
        <v>#VALUE!</v>
      </c>
      <c r="O107" s="139" t="e">
        <f t="shared" si="26"/>
        <v>#VALUE!</v>
      </c>
      <c r="P107" s="139" t="e">
        <f t="shared" si="26"/>
        <v>#VALUE!</v>
      </c>
      <c r="Q107" s="139" t="e">
        <f>ROUND(Q$69*Q96,2)</f>
        <v>#VALUE!</v>
      </c>
      <c r="R107" s="142" t="e">
        <f>SUM(F107:Q107)</f>
        <v>#VALUE!</v>
      </c>
    </row>
    <row r="108" spans="1:20" s="2" customFormat="1" ht="3.75" customHeight="1" thickBot="1" thickTop="1">
      <c r="A108" s="79"/>
      <c r="B108" s="220"/>
      <c r="C108" s="220"/>
      <c r="D108" s="220"/>
      <c r="E108" s="220"/>
      <c r="F108" s="220"/>
      <c r="G108" s="220"/>
      <c r="H108" s="220"/>
      <c r="I108" s="220"/>
      <c r="J108" s="220"/>
      <c r="K108" s="220"/>
      <c r="L108" s="220"/>
      <c r="M108" s="220"/>
      <c r="N108" s="220"/>
      <c r="O108" s="220"/>
      <c r="P108" s="220"/>
      <c r="Q108" s="220"/>
      <c r="R108" s="221"/>
      <c r="S108" s="222"/>
      <c r="T108" s="222"/>
    </row>
    <row r="109" spans="1:20" s="2" customFormat="1" ht="16.5">
      <c r="A109" s="79"/>
      <c r="B109" s="67"/>
      <c r="C109" s="67"/>
      <c r="D109" s="67"/>
      <c r="E109" s="67"/>
      <c r="F109" s="67"/>
      <c r="G109" s="67"/>
      <c r="H109" s="67"/>
      <c r="I109" s="67"/>
      <c r="J109" s="67"/>
      <c r="K109" s="234"/>
      <c r="L109" s="448" t="str">
        <f>CONCATENATE("Anspruch an projektbezogenen Personalkosten",IF($F$12="ja"," (unterjährig)"," (vollständiges Jahr)"))</f>
        <v>Anspruch an projektbezogenen Personalkosten (vollständiges Jahr)</v>
      </c>
      <c r="M109" s="449"/>
      <c r="N109" s="449"/>
      <c r="O109" s="449"/>
      <c r="P109" s="449"/>
      <c r="Q109" s="449"/>
      <c r="R109" s="450"/>
      <c r="S109" s="224"/>
      <c r="T109" s="225" t="e">
        <f>R107</f>
        <v>#VALUE!</v>
      </c>
    </row>
    <row r="110" spans="1:20" s="2" customFormat="1" ht="16.5">
      <c r="A110" s="79"/>
      <c r="B110" s="223"/>
      <c r="C110" s="223"/>
      <c r="D110" s="223"/>
      <c r="E110" s="223"/>
      <c r="F110" s="223"/>
      <c r="G110" s="223"/>
      <c r="H110" s="223"/>
      <c r="I110" s="223"/>
      <c r="J110" s="223"/>
      <c r="K110" s="235"/>
      <c r="L110" s="226"/>
      <c r="M110" s="227"/>
      <c r="N110" s="227"/>
      <c r="O110" s="227"/>
      <c r="P110" s="228"/>
      <c r="Q110" s="228"/>
      <c r="R110" s="229" t="str">
        <f>CONCATENATE("bereits abgerechnet im Jahr ",$M$8)</f>
        <v>bereits abgerechnet im Jahr 0</v>
      </c>
      <c r="S110" s="240"/>
      <c r="T110" s="241">
        <f>'Berechnung PK (%-Anteil)'!T110</f>
        <v>0</v>
      </c>
    </row>
    <row r="111" spans="1:20" s="2" customFormat="1" ht="17.25" thickBot="1">
      <c r="A111" s="79"/>
      <c r="B111" s="223"/>
      <c r="C111" s="223"/>
      <c r="D111" s="223"/>
      <c r="E111" s="223"/>
      <c r="F111" s="223"/>
      <c r="G111" s="223"/>
      <c r="H111" s="223"/>
      <c r="I111" s="223"/>
      <c r="J111" s="223"/>
      <c r="K111" s="235"/>
      <c r="L111" s="444" t="str">
        <f>CONCATENATE("Anspruch bei dieser Abrechnung für das Jahr ",$M$8)</f>
        <v>Anspruch bei dieser Abrechnung für das Jahr 0</v>
      </c>
      <c r="M111" s="445"/>
      <c r="N111" s="445"/>
      <c r="O111" s="445"/>
      <c r="P111" s="445"/>
      <c r="Q111" s="445"/>
      <c r="R111" s="446"/>
      <c r="S111" s="232"/>
      <c r="T111" s="233" t="e">
        <f>T109-T110</f>
        <v>#VALUE!</v>
      </c>
    </row>
    <row r="112" spans="1:19" s="2" customFormat="1" ht="17.25" thickBot="1">
      <c r="A112" s="447" t="str">
        <f>B97</f>
        <v>Projekt 2</v>
      </c>
      <c r="B112" s="430"/>
      <c r="C112" s="80"/>
      <c r="D112" s="80"/>
      <c r="E112" s="80"/>
      <c r="F112" s="67"/>
      <c r="G112" s="67"/>
      <c r="H112" s="67"/>
      <c r="I112" s="67"/>
      <c r="J112" s="67"/>
      <c r="K112" s="67"/>
      <c r="L112" s="67"/>
      <c r="M112" s="67"/>
      <c r="N112" s="67"/>
      <c r="O112" s="67"/>
      <c r="P112" s="67"/>
      <c r="Q112" s="67"/>
      <c r="R112" s="67"/>
      <c r="S112" s="7"/>
    </row>
    <row r="113" spans="1:18" s="2" customFormat="1" ht="18" thickBot="1" thickTop="1">
      <c r="A113" s="79"/>
      <c r="B113" s="136" t="s">
        <v>49</v>
      </c>
      <c r="C113" s="137"/>
      <c r="D113" s="137"/>
      <c r="E113" s="138"/>
      <c r="F113" s="139" t="e">
        <f>ROUND(F$69*F97,2)</f>
        <v>#VALUE!</v>
      </c>
      <c r="G113" s="139" t="e">
        <f aca="true" t="shared" si="27" ref="G113:P113">ROUND(G$69*G97,2)</f>
        <v>#VALUE!</v>
      </c>
      <c r="H113" s="139" t="e">
        <f t="shared" si="27"/>
        <v>#VALUE!</v>
      </c>
      <c r="I113" s="139" t="e">
        <f t="shared" si="27"/>
        <v>#VALUE!</v>
      </c>
      <c r="J113" s="139" t="e">
        <f t="shared" si="27"/>
        <v>#VALUE!</v>
      </c>
      <c r="K113" s="139" t="e">
        <f t="shared" si="27"/>
        <v>#VALUE!</v>
      </c>
      <c r="L113" s="139" t="e">
        <f t="shared" si="27"/>
        <v>#VALUE!</v>
      </c>
      <c r="M113" s="139" t="e">
        <f t="shared" si="27"/>
        <v>#VALUE!</v>
      </c>
      <c r="N113" s="139" t="e">
        <f t="shared" si="27"/>
        <v>#VALUE!</v>
      </c>
      <c r="O113" s="139" t="e">
        <f t="shared" si="27"/>
        <v>#VALUE!</v>
      </c>
      <c r="P113" s="139" t="e">
        <f t="shared" si="27"/>
        <v>#VALUE!</v>
      </c>
      <c r="Q113" s="139" t="e">
        <f>ROUND(Q$69*Q97,2)</f>
        <v>#VALUE!</v>
      </c>
      <c r="R113" s="142" t="e">
        <f>SUM(F113:Q113)</f>
        <v>#VALUE!</v>
      </c>
    </row>
    <row r="114" spans="1:20" s="2" customFormat="1" ht="3.75" customHeight="1" thickBot="1" thickTop="1">
      <c r="A114" s="79"/>
      <c r="B114" s="220"/>
      <c r="C114" s="220"/>
      <c r="D114" s="220"/>
      <c r="E114" s="220"/>
      <c r="F114" s="220"/>
      <c r="G114" s="220"/>
      <c r="H114" s="220"/>
      <c r="I114" s="220"/>
      <c r="J114" s="220"/>
      <c r="K114" s="220"/>
      <c r="L114" s="220"/>
      <c r="M114" s="220"/>
      <c r="N114" s="220"/>
      <c r="O114" s="220"/>
      <c r="P114" s="220"/>
      <c r="Q114" s="220"/>
      <c r="R114" s="221"/>
      <c r="S114" s="222"/>
      <c r="T114" s="222"/>
    </row>
    <row r="115" spans="1:20" s="2" customFormat="1" ht="16.5">
      <c r="A115" s="79"/>
      <c r="B115" s="67"/>
      <c r="C115" s="67"/>
      <c r="D115" s="67"/>
      <c r="E115" s="67"/>
      <c r="F115" s="67"/>
      <c r="G115" s="67"/>
      <c r="H115" s="67"/>
      <c r="I115" s="67"/>
      <c r="J115" s="67"/>
      <c r="K115" s="234"/>
      <c r="L115" s="448" t="str">
        <f>CONCATENATE("Anspruch an projektbezogenen Personalkosten",IF($F$12="ja"," (unterjährig)"," (vollständiges Jahr)"))</f>
        <v>Anspruch an projektbezogenen Personalkosten (vollständiges Jahr)</v>
      </c>
      <c r="M115" s="449"/>
      <c r="N115" s="449"/>
      <c r="O115" s="449"/>
      <c r="P115" s="449"/>
      <c r="Q115" s="449"/>
      <c r="R115" s="450"/>
      <c r="S115" s="224"/>
      <c r="T115" s="225" t="e">
        <f>R113</f>
        <v>#VALUE!</v>
      </c>
    </row>
    <row r="116" spans="1:20" s="2" customFormat="1" ht="16.5">
      <c r="A116" s="79"/>
      <c r="B116" s="223"/>
      <c r="C116" s="223"/>
      <c r="D116" s="223"/>
      <c r="E116" s="223"/>
      <c r="F116" s="223"/>
      <c r="G116" s="223"/>
      <c r="H116" s="223"/>
      <c r="I116" s="223"/>
      <c r="J116" s="223"/>
      <c r="K116" s="235"/>
      <c r="L116" s="226"/>
      <c r="M116" s="227"/>
      <c r="N116" s="227"/>
      <c r="O116" s="227"/>
      <c r="P116" s="228"/>
      <c r="Q116" s="228"/>
      <c r="R116" s="229" t="str">
        <f>CONCATENATE("bereits abgerechnet im Jahr ",$M$8)</f>
        <v>bereits abgerechnet im Jahr 0</v>
      </c>
      <c r="S116" s="240"/>
      <c r="T116" s="241">
        <f>'Berechnung PK (%-Anteil)'!T116</f>
        <v>0</v>
      </c>
    </row>
    <row r="117" spans="1:20" s="2" customFormat="1" ht="17.25" thickBot="1">
      <c r="A117" s="79"/>
      <c r="B117" s="223"/>
      <c r="C117" s="223"/>
      <c r="D117" s="223"/>
      <c r="E117" s="223"/>
      <c r="F117" s="223"/>
      <c r="G117" s="223"/>
      <c r="H117" s="223"/>
      <c r="I117" s="223"/>
      <c r="J117" s="223"/>
      <c r="K117" s="235"/>
      <c r="L117" s="444" t="str">
        <f>CONCATENATE("Anspruch bei dieser Abrechnung für das Jahr ",$M$8)</f>
        <v>Anspruch bei dieser Abrechnung für das Jahr 0</v>
      </c>
      <c r="M117" s="445"/>
      <c r="N117" s="445"/>
      <c r="O117" s="445"/>
      <c r="P117" s="445"/>
      <c r="Q117" s="445"/>
      <c r="R117" s="446"/>
      <c r="S117" s="232"/>
      <c r="T117" s="233" t="e">
        <f>T115-T116</f>
        <v>#VALUE!</v>
      </c>
    </row>
    <row r="118" spans="1:19" s="2" customFormat="1" ht="17.25" thickBot="1">
      <c r="A118" s="447" t="str">
        <f>B98</f>
        <v>Projekt 3</v>
      </c>
      <c r="B118" s="430"/>
      <c r="C118" s="80"/>
      <c r="D118" s="80"/>
      <c r="E118" s="80"/>
      <c r="F118" s="67"/>
      <c r="G118" s="67"/>
      <c r="H118" s="67"/>
      <c r="I118" s="67"/>
      <c r="J118" s="67"/>
      <c r="K118" s="67"/>
      <c r="L118" s="67"/>
      <c r="M118" s="67"/>
      <c r="N118" s="67"/>
      <c r="O118" s="67"/>
      <c r="P118" s="67"/>
      <c r="Q118" s="67"/>
      <c r="R118" s="67"/>
      <c r="S118" s="7"/>
    </row>
    <row r="119" spans="1:18" s="2" customFormat="1" ht="18" thickBot="1" thickTop="1">
      <c r="A119" s="79"/>
      <c r="B119" s="136" t="s">
        <v>49</v>
      </c>
      <c r="C119" s="137"/>
      <c r="D119" s="137"/>
      <c r="E119" s="138"/>
      <c r="F119" s="139" t="e">
        <f>ROUND(F$69*F98,2)</f>
        <v>#VALUE!</v>
      </c>
      <c r="G119" s="139" t="e">
        <f aca="true" t="shared" si="28" ref="G119:P119">ROUND(G$69*G98,2)</f>
        <v>#VALUE!</v>
      </c>
      <c r="H119" s="139" t="e">
        <f t="shared" si="28"/>
        <v>#VALUE!</v>
      </c>
      <c r="I119" s="139" t="e">
        <f t="shared" si="28"/>
        <v>#VALUE!</v>
      </c>
      <c r="J119" s="139" t="e">
        <f t="shared" si="28"/>
        <v>#VALUE!</v>
      </c>
      <c r="K119" s="139" t="e">
        <f t="shared" si="28"/>
        <v>#VALUE!</v>
      </c>
      <c r="L119" s="139" t="e">
        <f t="shared" si="28"/>
        <v>#VALUE!</v>
      </c>
      <c r="M119" s="139" t="e">
        <f t="shared" si="28"/>
        <v>#VALUE!</v>
      </c>
      <c r="N119" s="139" t="e">
        <f t="shared" si="28"/>
        <v>#VALUE!</v>
      </c>
      <c r="O119" s="139" t="e">
        <f t="shared" si="28"/>
        <v>#VALUE!</v>
      </c>
      <c r="P119" s="139" t="e">
        <f t="shared" si="28"/>
        <v>#VALUE!</v>
      </c>
      <c r="Q119" s="139" t="e">
        <f>ROUND(Q$69*Q98,2)</f>
        <v>#VALUE!</v>
      </c>
      <c r="R119" s="142" t="e">
        <f>SUM(F119:Q119)</f>
        <v>#VALUE!</v>
      </c>
    </row>
    <row r="120" spans="1:20" s="2" customFormat="1" ht="3.75" customHeight="1" thickBot="1" thickTop="1">
      <c r="A120" s="79"/>
      <c r="B120" s="220"/>
      <c r="C120" s="220"/>
      <c r="D120" s="220"/>
      <c r="E120" s="220"/>
      <c r="F120" s="220"/>
      <c r="G120" s="220"/>
      <c r="H120" s="220"/>
      <c r="I120" s="220"/>
      <c r="J120" s="220"/>
      <c r="K120" s="220"/>
      <c r="L120" s="220"/>
      <c r="M120" s="220"/>
      <c r="N120" s="220"/>
      <c r="O120" s="220"/>
      <c r="P120" s="220"/>
      <c r="Q120" s="220"/>
      <c r="R120" s="221"/>
      <c r="S120" s="222"/>
      <c r="T120" s="222"/>
    </row>
    <row r="121" spans="1:20" s="2" customFormat="1" ht="16.5">
      <c r="A121" s="79"/>
      <c r="B121" s="67"/>
      <c r="C121" s="67"/>
      <c r="D121" s="67"/>
      <c r="E121" s="67"/>
      <c r="F121" s="67"/>
      <c r="G121" s="67"/>
      <c r="H121" s="67"/>
      <c r="I121" s="67"/>
      <c r="J121" s="67"/>
      <c r="K121" s="234"/>
      <c r="L121" s="448" t="str">
        <f>CONCATENATE("Anspruch an projektbezogenen Personalkosten",IF($F$12="ja"," (unterjährig)"," (vollständiges Jahr)"))</f>
        <v>Anspruch an projektbezogenen Personalkosten (vollständiges Jahr)</v>
      </c>
      <c r="M121" s="449"/>
      <c r="N121" s="449"/>
      <c r="O121" s="449"/>
      <c r="P121" s="449"/>
      <c r="Q121" s="449"/>
      <c r="R121" s="450"/>
      <c r="S121" s="224"/>
      <c r="T121" s="225" t="e">
        <f>R119</f>
        <v>#VALUE!</v>
      </c>
    </row>
    <row r="122" spans="1:20" s="2" customFormat="1" ht="16.5">
      <c r="A122" s="79"/>
      <c r="B122" s="223"/>
      <c r="C122" s="223"/>
      <c r="D122" s="223"/>
      <c r="E122" s="223"/>
      <c r="F122" s="223"/>
      <c r="G122" s="223"/>
      <c r="H122" s="223"/>
      <c r="I122" s="223"/>
      <c r="J122" s="223"/>
      <c r="K122" s="235"/>
      <c r="L122" s="226"/>
      <c r="M122" s="227"/>
      <c r="N122" s="227"/>
      <c r="O122" s="227"/>
      <c r="P122" s="228"/>
      <c r="Q122" s="228"/>
      <c r="R122" s="229" t="str">
        <f>CONCATENATE("bereits abgerechnet im Jahr ",$M$8)</f>
        <v>bereits abgerechnet im Jahr 0</v>
      </c>
      <c r="S122" s="240"/>
      <c r="T122" s="241">
        <f>'Berechnung PK (%-Anteil)'!T122</f>
        <v>0</v>
      </c>
    </row>
    <row r="123" spans="1:20" s="2" customFormat="1" ht="17.25" thickBot="1">
      <c r="A123" s="79"/>
      <c r="B123" s="223"/>
      <c r="C123" s="223"/>
      <c r="D123" s="223"/>
      <c r="E123" s="223"/>
      <c r="F123" s="223"/>
      <c r="G123" s="223"/>
      <c r="H123" s="223"/>
      <c r="I123" s="223"/>
      <c r="J123" s="223"/>
      <c r="K123" s="235"/>
      <c r="L123" s="444" t="str">
        <f>CONCATENATE("Anspruch bei dieser Abrechnung für das Jahr ",$M$8)</f>
        <v>Anspruch bei dieser Abrechnung für das Jahr 0</v>
      </c>
      <c r="M123" s="445"/>
      <c r="N123" s="445"/>
      <c r="O123" s="445"/>
      <c r="P123" s="445"/>
      <c r="Q123" s="445"/>
      <c r="R123" s="446"/>
      <c r="S123" s="232"/>
      <c r="T123" s="233" t="e">
        <f>T121-T122</f>
        <v>#VALUE!</v>
      </c>
    </row>
    <row r="124" spans="1:19" s="2" customFormat="1" ht="17.25" thickBot="1">
      <c r="A124" s="447" t="str">
        <f>B99</f>
        <v>Projekt 4</v>
      </c>
      <c r="B124" s="430"/>
      <c r="C124" s="80"/>
      <c r="D124" s="80"/>
      <c r="E124" s="80"/>
      <c r="F124" s="67"/>
      <c r="G124" s="67"/>
      <c r="H124" s="67"/>
      <c r="I124" s="67"/>
      <c r="J124" s="67"/>
      <c r="K124" s="67"/>
      <c r="L124" s="67"/>
      <c r="M124" s="67"/>
      <c r="N124" s="67"/>
      <c r="O124" s="67"/>
      <c r="P124" s="67"/>
      <c r="Q124" s="67"/>
      <c r="R124" s="67"/>
      <c r="S124" s="7"/>
    </row>
    <row r="125" spans="1:18" s="2" customFormat="1" ht="18" thickBot="1" thickTop="1">
      <c r="A125" s="79"/>
      <c r="B125" s="136" t="s">
        <v>49</v>
      </c>
      <c r="C125" s="137"/>
      <c r="D125" s="137"/>
      <c r="E125" s="138"/>
      <c r="F125" s="139" t="e">
        <f>ROUND(F$69*F99,2)</f>
        <v>#VALUE!</v>
      </c>
      <c r="G125" s="139" t="e">
        <f aca="true" t="shared" si="29" ref="G125:P125">ROUND(G$69*G99,2)</f>
        <v>#VALUE!</v>
      </c>
      <c r="H125" s="139" t="e">
        <f t="shared" si="29"/>
        <v>#VALUE!</v>
      </c>
      <c r="I125" s="139" t="e">
        <f t="shared" si="29"/>
        <v>#VALUE!</v>
      </c>
      <c r="J125" s="139" t="e">
        <f t="shared" si="29"/>
        <v>#VALUE!</v>
      </c>
      <c r="K125" s="139" t="e">
        <f t="shared" si="29"/>
        <v>#VALUE!</v>
      </c>
      <c r="L125" s="139" t="e">
        <f t="shared" si="29"/>
        <v>#VALUE!</v>
      </c>
      <c r="M125" s="139" t="e">
        <f t="shared" si="29"/>
        <v>#VALUE!</v>
      </c>
      <c r="N125" s="139" t="e">
        <f t="shared" si="29"/>
        <v>#VALUE!</v>
      </c>
      <c r="O125" s="139" t="e">
        <f t="shared" si="29"/>
        <v>#VALUE!</v>
      </c>
      <c r="P125" s="139" t="e">
        <f t="shared" si="29"/>
        <v>#VALUE!</v>
      </c>
      <c r="Q125" s="139" t="e">
        <f>ROUND(Q$69*Q99,2)</f>
        <v>#VALUE!</v>
      </c>
      <c r="R125" s="142" t="e">
        <f>SUM(F125:Q125)</f>
        <v>#VALUE!</v>
      </c>
    </row>
    <row r="126" spans="1:20" s="2" customFormat="1" ht="3.75" customHeight="1" thickBot="1" thickTop="1">
      <c r="A126" s="79"/>
      <c r="B126" s="220"/>
      <c r="C126" s="220"/>
      <c r="D126" s="220"/>
      <c r="E126" s="220"/>
      <c r="F126" s="220"/>
      <c r="G126" s="220"/>
      <c r="H126" s="220"/>
      <c r="I126" s="220"/>
      <c r="J126" s="220"/>
      <c r="K126" s="220"/>
      <c r="L126" s="220"/>
      <c r="M126" s="220"/>
      <c r="N126" s="220"/>
      <c r="O126" s="220"/>
      <c r="P126" s="220"/>
      <c r="Q126" s="220"/>
      <c r="R126" s="221"/>
      <c r="S126" s="222"/>
      <c r="T126" s="222"/>
    </row>
    <row r="127" spans="1:20" s="2" customFormat="1" ht="16.5">
      <c r="A127" s="79"/>
      <c r="B127" s="67"/>
      <c r="C127" s="67"/>
      <c r="D127" s="67"/>
      <c r="E127" s="67"/>
      <c r="F127" s="67"/>
      <c r="G127" s="67"/>
      <c r="H127" s="67"/>
      <c r="I127" s="67"/>
      <c r="J127" s="67"/>
      <c r="K127" s="234"/>
      <c r="L127" s="448" t="str">
        <f>CONCATENATE("Anspruch an projektbezogenen Personalkosten",IF($F$12="ja"," (unterjährig)"," (vollständiges Jahr)"))</f>
        <v>Anspruch an projektbezogenen Personalkosten (vollständiges Jahr)</v>
      </c>
      <c r="M127" s="449"/>
      <c r="N127" s="449"/>
      <c r="O127" s="449"/>
      <c r="P127" s="449"/>
      <c r="Q127" s="449"/>
      <c r="R127" s="450"/>
      <c r="S127" s="224"/>
      <c r="T127" s="225" t="e">
        <f>R125</f>
        <v>#VALUE!</v>
      </c>
    </row>
    <row r="128" spans="1:20" s="2" customFormat="1" ht="16.5">
      <c r="A128" s="79"/>
      <c r="B128" s="223"/>
      <c r="C128" s="223"/>
      <c r="D128" s="223"/>
      <c r="E128" s="223"/>
      <c r="F128" s="223"/>
      <c r="G128" s="223"/>
      <c r="H128" s="223"/>
      <c r="I128" s="223"/>
      <c r="J128" s="223"/>
      <c r="K128" s="235"/>
      <c r="L128" s="226"/>
      <c r="M128" s="227"/>
      <c r="N128" s="227"/>
      <c r="O128" s="227"/>
      <c r="P128" s="228"/>
      <c r="Q128" s="228"/>
      <c r="R128" s="229" t="str">
        <f>CONCATENATE("bereits abgerechnet im Jahr ",$M$8)</f>
        <v>bereits abgerechnet im Jahr 0</v>
      </c>
      <c r="S128" s="240"/>
      <c r="T128" s="241">
        <f>'Berechnung PK (%-Anteil)'!T128</f>
        <v>0</v>
      </c>
    </row>
    <row r="129" spans="1:20" s="2" customFormat="1" ht="17.25" thickBot="1">
      <c r="A129" s="79"/>
      <c r="B129" s="223"/>
      <c r="C129" s="223"/>
      <c r="D129" s="223"/>
      <c r="E129" s="223"/>
      <c r="F129" s="223"/>
      <c r="G129" s="223"/>
      <c r="H129" s="223"/>
      <c r="I129" s="223"/>
      <c r="J129" s="223"/>
      <c r="K129" s="235"/>
      <c r="L129" s="444" t="str">
        <f>CONCATENATE("Anspruch bei dieser Abrechnung für das Jahr ",$M$8)</f>
        <v>Anspruch bei dieser Abrechnung für das Jahr 0</v>
      </c>
      <c r="M129" s="445"/>
      <c r="N129" s="445"/>
      <c r="O129" s="445"/>
      <c r="P129" s="445"/>
      <c r="Q129" s="445"/>
      <c r="R129" s="446"/>
      <c r="S129" s="232"/>
      <c r="T129" s="233" t="e">
        <f>T127-T128</f>
        <v>#VALUE!</v>
      </c>
    </row>
    <row r="130" spans="1:19" s="2" customFormat="1" ht="17.25" thickBot="1">
      <c r="A130" s="447" t="str">
        <f>B100</f>
        <v>andere Tätigkeiten</v>
      </c>
      <c r="B130" s="430"/>
      <c r="C130" s="80"/>
      <c r="D130" s="80"/>
      <c r="E130" s="80"/>
      <c r="F130" s="67"/>
      <c r="G130" s="67"/>
      <c r="H130" s="67"/>
      <c r="I130" s="67"/>
      <c r="J130" s="67"/>
      <c r="K130" s="67"/>
      <c r="L130" s="67"/>
      <c r="M130" s="67"/>
      <c r="N130" s="67"/>
      <c r="O130" s="67"/>
      <c r="P130" s="67"/>
      <c r="Q130" s="67"/>
      <c r="R130" s="67"/>
      <c r="S130" s="7"/>
    </row>
    <row r="131" spans="1:18" s="2" customFormat="1" ht="18" thickBot="1" thickTop="1">
      <c r="A131" s="79"/>
      <c r="B131" s="136" t="s">
        <v>49</v>
      </c>
      <c r="C131" s="137"/>
      <c r="D131" s="137"/>
      <c r="E131" s="138"/>
      <c r="F131" s="139" t="e">
        <f>ROUND(F$69*F100,2)</f>
        <v>#VALUE!</v>
      </c>
      <c r="G131" s="139" t="e">
        <f aca="true" t="shared" si="30" ref="G131:P131">ROUND(G$69*G100,2)</f>
        <v>#VALUE!</v>
      </c>
      <c r="H131" s="139" t="e">
        <f t="shared" si="30"/>
        <v>#VALUE!</v>
      </c>
      <c r="I131" s="139" t="e">
        <f t="shared" si="30"/>
        <v>#VALUE!</v>
      </c>
      <c r="J131" s="139" t="e">
        <f t="shared" si="30"/>
        <v>#VALUE!</v>
      </c>
      <c r="K131" s="139" t="e">
        <f t="shared" si="30"/>
        <v>#VALUE!</v>
      </c>
      <c r="L131" s="139" t="e">
        <f t="shared" si="30"/>
        <v>#VALUE!</v>
      </c>
      <c r="M131" s="139" t="e">
        <f t="shared" si="30"/>
        <v>#VALUE!</v>
      </c>
      <c r="N131" s="139" t="e">
        <f t="shared" si="30"/>
        <v>#VALUE!</v>
      </c>
      <c r="O131" s="139" t="e">
        <f t="shared" si="30"/>
        <v>#VALUE!</v>
      </c>
      <c r="P131" s="139" t="e">
        <f t="shared" si="30"/>
        <v>#VALUE!</v>
      </c>
      <c r="Q131" s="139" t="e">
        <f>ROUND(Q$69*Q100,2)</f>
        <v>#VALUE!</v>
      </c>
      <c r="R131" s="142" t="e">
        <f>SUM(F131:Q131)</f>
        <v>#VALUE!</v>
      </c>
    </row>
    <row r="132" spans="1:20" s="2" customFormat="1" ht="3.75" customHeight="1" thickBot="1" thickTop="1">
      <c r="A132" s="79"/>
      <c r="B132" s="220"/>
      <c r="C132" s="220"/>
      <c r="D132" s="220"/>
      <c r="E132" s="220"/>
      <c r="F132" s="220"/>
      <c r="G132" s="220"/>
      <c r="H132" s="220"/>
      <c r="I132" s="220"/>
      <c r="J132" s="220"/>
      <c r="K132" s="220"/>
      <c r="L132" s="220"/>
      <c r="M132" s="220"/>
      <c r="N132" s="220"/>
      <c r="O132" s="220"/>
      <c r="P132" s="220"/>
      <c r="Q132" s="220"/>
      <c r="R132" s="221"/>
      <c r="S132" s="222"/>
      <c r="T132" s="222"/>
    </row>
    <row r="133" spans="1:20" s="2" customFormat="1" ht="16.5">
      <c r="A133" s="79"/>
      <c r="B133" s="67"/>
      <c r="C133" s="67"/>
      <c r="D133" s="67"/>
      <c r="E133" s="67"/>
      <c r="F133" s="67"/>
      <c r="G133" s="67"/>
      <c r="H133" s="67"/>
      <c r="I133" s="67"/>
      <c r="J133" s="67"/>
      <c r="K133" s="234"/>
      <c r="L133" s="448" t="str">
        <f>CONCATENATE("Anspruch an projektbezogenen Personalkosten",IF($F$12="ja"," (unterjährig)"," (vollständiges Jahr)"))</f>
        <v>Anspruch an projektbezogenen Personalkosten (vollständiges Jahr)</v>
      </c>
      <c r="M133" s="449"/>
      <c r="N133" s="449"/>
      <c r="O133" s="449"/>
      <c r="P133" s="449"/>
      <c r="Q133" s="449"/>
      <c r="R133" s="450"/>
      <c r="S133" s="224"/>
      <c r="T133" s="225" t="e">
        <f>R131</f>
        <v>#VALUE!</v>
      </c>
    </row>
    <row r="134" spans="1:20" s="2" customFormat="1" ht="16.5">
      <c r="A134" s="79"/>
      <c r="B134" s="223"/>
      <c r="C134" s="223"/>
      <c r="D134" s="223"/>
      <c r="E134" s="223"/>
      <c r="F134" s="223"/>
      <c r="G134" s="223"/>
      <c r="H134" s="223"/>
      <c r="I134" s="223"/>
      <c r="J134" s="223"/>
      <c r="K134" s="235"/>
      <c r="L134" s="226"/>
      <c r="M134" s="227"/>
      <c r="N134" s="227"/>
      <c r="O134" s="227"/>
      <c r="P134" s="228"/>
      <c r="Q134" s="228"/>
      <c r="R134" s="229" t="str">
        <f>CONCATENATE("bereits abgerechnet im Jahr ",$M$8)</f>
        <v>bereits abgerechnet im Jahr 0</v>
      </c>
      <c r="S134" s="240"/>
      <c r="T134" s="241">
        <f>'Berechnung PK (%-Anteil)'!T134</f>
        <v>0</v>
      </c>
    </row>
    <row r="135" spans="1:20" s="2" customFormat="1" ht="17.25" thickBot="1">
      <c r="A135" s="79"/>
      <c r="B135" s="223"/>
      <c r="C135" s="223"/>
      <c r="D135" s="223"/>
      <c r="E135" s="223"/>
      <c r="F135" s="223"/>
      <c r="G135" s="223"/>
      <c r="H135" s="223"/>
      <c r="I135" s="223"/>
      <c r="J135" s="223"/>
      <c r="K135" s="235"/>
      <c r="L135" s="444" t="str">
        <f>CONCATENATE("Anspruch bei dieser Abrechnung für das Jahr ",$M$8)</f>
        <v>Anspruch bei dieser Abrechnung für das Jahr 0</v>
      </c>
      <c r="M135" s="445"/>
      <c r="N135" s="445"/>
      <c r="O135" s="445"/>
      <c r="P135" s="445"/>
      <c r="Q135" s="445"/>
      <c r="R135" s="446"/>
      <c r="S135" s="232"/>
      <c r="T135" s="233" t="e">
        <f>T133-T134</f>
        <v>#VALUE!</v>
      </c>
    </row>
    <row r="136" spans="1:19" s="2" customFormat="1" ht="17.25" thickBot="1">
      <c r="A136" s="430" t="str">
        <f>CONCATENATE("Gesamt ",M8)</f>
        <v>Gesamt 0</v>
      </c>
      <c r="B136" s="430"/>
      <c r="C136" s="80"/>
      <c r="D136" s="80"/>
      <c r="E136" s="80"/>
      <c r="F136" s="67"/>
      <c r="G136" s="67"/>
      <c r="H136" s="67"/>
      <c r="I136" s="67"/>
      <c r="J136" s="67"/>
      <c r="K136" s="67"/>
      <c r="L136" s="67"/>
      <c r="M136" s="67"/>
      <c r="N136" s="67"/>
      <c r="O136" s="67"/>
      <c r="P136" s="67"/>
      <c r="Q136" s="67"/>
      <c r="R136" s="67"/>
      <c r="S136" s="7"/>
    </row>
    <row r="137" spans="1:18" s="2" customFormat="1" ht="18" thickBot="1" thickTop="1">
      <c r="A137" s="79"/>
      <c r="B137" s="136" t="s">
        <v>49</v>
      </c>
      <c r="C137" s="137"/>
      <c r="D137" s="137"/>
      <c r="E137" s="138"/>
      <c r="F137" s="139" t="e">
        <f aca="true" t="shared" si="31" ref="F137:Q137">F107+F113+F119+F125+F131</f>
        <v>#VALUE!</v>
      </c>
      <c r="G137" s="140" t="e">
        <f t="shared" si="31"/>
        <v>#VALUE!</v>
      </c>
      <c r="H137" s="140" t="e">
        <f t="shared" si="31"/>
        <v>#VALUE!</v>
      </c>
      <c r="I137" s="140" t="e">
        <f t="shared" si="31"/>
        <v>#VALUE!</v>
      </c>
      <c r="J137" s="140" t="e">
        <f t="shared" si="31"/>
        <v>#VALUE!</v>
      </c>
      <c r="K137" s="140" t="e">
        <f t="shared" si="31"/>
        <v>#VALUE!</v>
      </c>
      <c r="L137" s="140" t="e">
        <f t="shared" si="31"/>
        <v>#VALUE!</v>
      </c>
      <c r="M137" s="140" t="e">
        <f t="shared" si="31"/>
        <v>#VALUE!</v>
      </c>
      <c r="N137" s="140" t="e">
        <f t="shared" si="31"/>
        <v>#VALUE!</v>
      </c>
      <c r="O137" s="140" t="e">
        <f t="shared" si="31"/>
        <v>#VALUE!</v>
      </c>
      <c r="P137" s="140" t="e">
        <f t="shared" si="31"/>
        <v>#VALUE!</v>
      </c>
      <c r="Q137" s="141" t="e">
        <f t="shared" si="31"/>
        <v>#VALUE!</v>
      </c>
      <c r="R137" s="142" t="e">
        <f>SUM(F137:Q137)</f>
        <v>#VALUE!</v>
      </c>
    </row>
    <row r="138" spans="1:20" s="2" customFormat="1" ht="3.75" customHeight="1" thickBot="1" thickTop="1">
      <c r="A138" s="79"/>
      <c r="B138" s="220"/>
      <c r="C138" s="220"/>
      <c r="D138" s="220"/>
      <c r="E138" s="220"/>
      <c r="F138" s="220"/>
      <c r="G138" s="220"/>
      <c r="H138" s="220"/>
      <c r="I138" s="220"/>
      <c r="J138" s="220"/>
      <c r="K138" s="220"/>
      <c r="L138" s="220"/>
      <c r="M138" s="220"/>
      <c r="N138" s="220"/>
      <c r="O138" s="220"/>
      <c r="P138" s="220"/>
      <c r="Q138" s="220"/>
      <c r="R138" s="221"/>
      <c r="S138" s="222"/>
      <c r="T138" s="222"/>
    </row>
    <row r="139" spans="1:20" s="2" customFormat="1" ht="16.5">
      <c r="A139" s="79"/>
      <c r="B139" s="67"/>
      <c r="C139" s="67"/>
      <c r="D139" s="67"/>
      <c r="E139" s="67"/>
      <c r="F139" s="67"/>
      <c r="G139" s="67"/>
      <c r="H139" s="67"/>
      <c r="I139" s="67"/>
      <c r="J139" s="67"/>
      <c r="K139" s="234"/>
      <c r="L139" s="448" t="str">
        <f>CONCATENATE("Anspruch an projektbezogenen Personalkosten",IF($F$12="ja"," (unterjährig)"," (vollständiges Jahr)"))</f>
        <v>Anspruch an projektbezogenen Personalkosten (vollständiges Jahr)</v>
      </c>
      <c r="M139" s="449"/>
      <c r="N139" s="449"/>
      <c r="O139" s="449"/>
      <c r="P139" s="449"/>
      <c r="Q139" s="449"/>
      <c r="R139" s="450"/>
      <c r="S139" s="224"/>
      <c r="T139" s="225" t="e">
        <f>R137</f>
        <v>#VALUE!</v>
      </c>
    </row>
    <row r="140" spans="1:20" s="2" customFormat="1" ht="16.5">
      <c r="A140" s="79"/>
      <c r="B140" s="223"/>
      <c r="C140" s="223"/>
      <c r="D140" s="223"/>
      <c r="E140" s="223"/>
      <c r="F140" s="223"/>
      <c r="G140" s="223"/>
      <c r="H140" s="223"/>
      <c r="I140" s="223"/>
      <c r="J140" s="223"/>
      <c r="K140" s="235"/>
      <c r="L140" s="226"/>
      <c r="M140" s="227"/>
      <c r="N140" s="227"/>
      <c r="O140" s="227"/>
      <c r="P140" s="228"/>
      <c r="Q140" s="228"/>
      <c r="R140" s="229" t="str">
        <f>CONCATENATE("bereits abgerechnet im Jahr ",$M$8)</f>
        <v>bereits abgerechnet im Jahr 0</v>
      </c>
      <c r="S140" s="274"/>
      <c r="T140" s="275">
        <f>T110+T116+T122+T128+T134</f>
        <v>0</v>
      </c>
    </row>
    <row r="141" spans="1:20" s="2" customFormat="1" ht="17.25" thickBot="1">
      <c r="A141" s="79"/>
      <c r="B141" s="223"/>
      <c r="C141" s="223"/>
      <c r="D141" s="223"/>
      <c r="E141" s="223"/>
      <c r="F141" s="223"/>
      <c r="G141" s="223"/>
      <c r="H141" s="223"/>
      <c r="I141" s="223"/>
      <c r="J141" s="223"/>
      <c r="K141" s="235"/>
      <c r="L141" s="444" t="str">
        <f>CONCATENATE("Anspruch bei dieser Abrechnung für das Jahr ",$M$8)</f>
        <v>Anspruch bei dieser Abrechnung für das Jahr 0</v>
      </c>
      <c r="M141" s="445"/>
      <c r="N141" s="445"/>
      <c r="O141" s="445"/>
      <c r="P141" s="445"/>
      <c r="Q141" s="445"/>
      <c r="R141" s="446"/>
      <c r="S141" s="232"/>
      <c r="T141" s="233" t="e">
        <f>T139-T140</f>
        <v>#VALUE!</v>
      </c>
    </row>
    <row r="142" spans="1:19" ht="17.25" thickBot="1">
      <c r="A142" s="213" t="s">
        <v>76</v>
      </c>
      <c r="B142" s="54"/>
      <c r="C142" s="54"/>
      <c r="D142" s="54"/>
      <c r="E142" s="54"/>
      <c r="F142" s="54"/>
      <c r="G142" s="54"/>
      <c r="H142" s="54"/>
      <c r="I142" s="54"/>
      <c r="J142" s="54"/>
      <c r="K142" s="54"/>
      <c r="L142" s="54"/>
      <c r="M142" s="54"/>
      <c r="N142" s="54"/>
      <c r="O142" s="54"/>
      <c r="P142" s="54"/>
      <c r="Q142" s="54"/>
      <c r="R142" s="54"/>
      <c r="S142" s="3"/>
    </row>
    <row r="143" spans="1:19" ht="16.5">
      <c r="A143" s="483"/>
      <c r="B143" s="484"/>
      <c r="C143" s="484"/>
      <c r="D143" s="484"/>
      <c r="E143" s="484"/>
      <c r="F143" s="484"/>
      <c r="G143" s="484"/>
      <c r="H143" s="484"/>
      <c r="I143" s="484"/>
      <c r="J143" s="484"/>
      <c r="K143" s="484"/>
      <c r="L143" s="484"/>
      <c r="M143" s="484"/>
      <c r="N143" s="484"/>
      <c r="O143" s="484"/>
      <c r="P143" s="484"/>
      <c r="Q143" s="484"/>
      <c r="R143" s="485"/>
      <c r="S143" s="3"/>
    </row>
    <row r="144" spans="1:18" ht="16.5">
      <c r="A144" s="486"/>
      <c r="B144" s="487"/>
      <c r="C144" s="487"/>
      <c r="D144" s="487"/>
      <c r="E144" s="487"/>
      <c r="F144" s="487"/>
      <c r="G144" s="487"/>
      <c r="H144" s="487"/>
      <c r="I144" s="487"/>
      <c r="J144" s="487"/>
      <c r="K144" s="487"/>
      <c r="L144" s="487"/>
      <c r="M144" s="487"/>
      <c r="N144" s="487"/>
      <c r="O144" s="487"/>
      <c r="P144" s="487"/>
      <c r="Q144" s="487"/>
      <c r="R144" s="488"/>
    </row>
    <row r="145" spans="1:18" ht="16.5">
      <c r="A145" s="486"/>
      <c r="B145" s="487"/>
      <c r="C145" s="487"/>
      <c r="D145" s="487"/>
      <c r="E145" s="487"/>
      <c r="F145" s="487"/>
      <c r="G145" s="487"/>
      <c r="H145" s="487"/>
      <c r="I145" s="487"/>
      <c r="J145" s="487"/>
      <c r="K145" s="487"/>
      <c r="L145" s="487"/>
      <c r="M145" s="487"/>
      <c r="N145" s="487"/>
      <c r="O145" s="487"/>
      <c r="P145" s="487"/>
      <c r="Q145" s="487"/>
      <c r="R145" s="488"/>
    </row>
    <row r="146" spans="1:18" ht="16.5">
      <c r="A146" s="486"/>
      <c r="B146" s="487"/>
      <c r="C146" s="487"/>
      <c r="D146" s="487"/>
      <c r="E146" s="487"/>
      <c r="F146" s="487"/>
      <c r="G146" s="487"/>
      <c r="H146" s="487"/>
      <c r="I146" s="487"/>
      <c r="J146" s="487"/>
      <c r="K146" s="487"/>
      <c r="L146" s="487"/>
      <c r="M146" s="487"/>
      <c r="N146" s="487"/>
      <c r="O146" s="487"/>
      <c r="P146" s="487"/>
      <c r="Q146" s="487"/>
      <c r="R146" s="488"/>
    </row>
    <row r="147" spans="1:18" ht="16.5">
      <c r="A147" s="486"/>
      <c r="B147" s="487"/>
      <c r="C147" s="487"/>
      <c r="D147" s="487"/>
      <c r="E147" s="487"/>
      <c r="F147" s="487"/>
      <c r="G147" s="487"/>
      <c r="H147" s="487"/>
      <c r="I147" s="487"/>
      <c r="J147" s="487"/>
      <c r="K147" s="487"/>
      <c r="L147" s="487"/>
      <c r="M147" s="487"/>
      <c r="N147" s="487"/>
      <c r="O147" s="487"/>
      <c r="P147" s="487"/>
      <c r="Q147" s="487"/>
      <c r="R147" s="488"/>
    </row>
    <row r="148" spans="1:18" ht="17.25" thickBot="1">
      <c r="A148" s="489"/>
      <c r="B148" s="490"/>
      <c r="C148" s="490"/>
      <c r="D148" s="490"/>
      <c r="E148" s="490"/>
      <c r="F148" s="490"/>
      <c r="G148" s="490"/>
      <c r="H148" s="490"/>
      <c r="I148" s="490"/>
      <c r="J148" s="490"/>
      <c r="K148" s="490"/>
      <c r="L148" s="490"/>
      <c r="M148" s="490"/>
      <c r="N148" s="490"/>
      <c r="O148" s="490"/>
      <c r="P148" s="490"/>
      <c r="Q148" s="490"/>
      <c r="R148" s="491"/>
    </row>
    <row r="149" spans="1:18" ht="16.5">
      <c r="A149" s="88"/>
      <c r="B149" s="54"/>
      <c r="C149" s="54"/>
      <c r="D149" s="54"/>
      <c r="E149" s="54"/>
      <c r="F149" s="54"/>
      <c r="G149" s="54"/>
      <c r="H149" s="54"/>
      <c r="I149" s="54"/>
      <c r="J149" s="54"/>
      <c r="K149" s="54"/>
      <c r="L149" s="54"/>
      <c r="M149" s="54"/>
      <c r="N149" s="54"/>
      <c r="O149" s="54"/>
      <c r="P149" s="54"/>
      <c r="Q149" s="54"/>
      <c r="R149" s="54"/>
    </row>
    <row r="150" spans="1:18" ht="16.5">
      <c r="A150" s="88"/>
      <c r="B150" s="54"/>
      <c r="C150" s="54"/>
      <c r="D150" s="54"/>
      <c r="E150" s="54"/>
      <c r="F150" s="54"/>
      <c r="G150" s="54"/>
      <c r="H150" s="54"/>
      <c r="I150" s="54"/>
      <c r="J150" s="54"/>
      <c r="K150" s="54"/>
      <c r="L150" s="54"/>
      <c r="M150" s="54"/>
      <c r="N150" s="54"/>
      <c r="O150" s="54"/>
      <c r="P150" s="54"/>
      <c r="Q150" s="54"/>
      <c r="R150" s="54"/>
    </row>
    <row r="151" spans="1:18" ht="16.5">
      <c r="A151" s="54" t="s">
        <v>4</v>
      </c>
      <c r="B151" s="54"/>
      <c r="C151" s="54"/>
      <c r="D151" s="54"/>
      <c r="E151" s="54"/>
      <c r="F151" s="54"/>
      <c r="G151" s="5"/>
      <c r="H151" s="89"/>
      <c r="I151" s="54"/>
      <c r="J151" s="54"/>
      <c r="K151" s="54"/>
      <c r="L151" s="54"/>
      <c r="M151" s="54"/>
      <c r="N151" s="54"/>
      <c r="O151" s="54"/>
      <c r="P151" s="54"/>
      <c r="Q151" s="71"/>
      <c r="R151" s="54"/>
    </row>
    <row r="152" spans="1:18" ht="16.5">
      <c r="A152" s="54"/>
      <c r="B152" s="54"/>
      <c r="C152" s="54"/>
      <c r="D152" s="54"/>
      <c r="E152" s="54"/>
      <c r="F152" s="54"/>
      <c r="G152" s="456" t="s">
        <v>117</v>
      </c>
      <c r="H152" s="456"/>
      <c r="I152" s="54"/>
      <c r="J152" s="54"/>
      <c r="K152" s="54"/>
      <c r="L152" s="54"/>
      <c r="M152" s="455" t="s">
        <v>31</v>
      </c>
      <c r="N152" s="455"/>
      <c r="O152" s="455"/>
      <c r="P152" s="455"/>
      <c r="Q152" s="455"/>
      <c r="R152" s="455"/>
    </row>
  </sheetData>
  <sheetProtection password="C1BC" sheet="1"/>
  <protectedRanges>
    <protectedRange password="8829" sqref="T110 T116 T122 T128 T134 A143 G151" name="Bereich2_2"/>
    <protectedRange password="8829" sqref="F56:Q57 C58 F59:Q59 B61:Q61 B66:Q66" name="Bereich1_3"/>
    <protectedRange password="8829" sqref="C8:I9 M8 F12 O11 F17:Q22 F25:Q25 F28:Q29" name="Bereich1_1"/>
    <protectedRange sqref="F32:Q33 C34 F35:Q36 C37 F38:Q38 C39 F40:Q41 C42 F43:Q44 C45 F51:Q51 C52 F53:Q53 C54" name="Bereich1_2"/>
    <protectedRange password="8829" sqref="B73:Q79 B84:Q90 B96:Q100" name="Bereich2_1"/>
  </protectedRanges>
  <mergeCells count="88">
    <mergeCell ref="A6:T6"/>
    <mergeCell ref="L139:R139"/>
    <mergeCell ref="L141:R141"/>
    <mergeCell ref="A1:T1"/>
    <mergeCell ref="A2:T2"/>
    <mergeCell ref="A3:T3"/>
    <mergeCell ref="L127:R127"/>
    <mergeCell ref="L129:R129"/>
    <mergeCell ref="B61:E61"/>
    <mergeCell ref="C4:P4"/>
    <mergeCell ref="L115:R115"/>
    <mergeCell ref="L117:R117"/>
    <mergeCell ref="B87:E87"/>
    <mergeCell ref="B77:E77"/>
    <mergeCell ref="B78:E78"/>
    <mergeCell ref="B79:E79"/>
    <mergeCell ref="B84:E84"/>
    <mergeCell ref="B88:E88"/>
    <mergeCell ref="G152:H152"/>
    <mergeCell ref="M152:R152"/>
    <mergeCell ref="A143:R148"/>
    <mergeCell ref="B85:E85"/>
    <mergeCell ref="B86:E86"/>
    <mergeCell ref="L133:R133"/>
    <mergeCell ref="L135:R135"/>
    <mergeCell ref="L121:R121"/>
    <mergeCell ref="L109:R109"/>
    <mergeCell ref="L111:R111"/>
    <mergeCell ref="B75:E75"/>
    <mergeCell ref="B76:E76"/>
    <mergeCell ref="A130:B130"/>
    <mergeCell ref="A136:B136"/>
    <mergeCell ref="A118:B118"/>
    <mergeCell ref="A124:B124"/>
    <mergeCell ref="B89:E89"/>
    <mergeCell ref="B90:E90"/>
    <mergeCell ref="L123:R123"/>
    <mergeCell ref="C54:D54"/>
    <mergeCell ref="C101:E101"/>
    <mergeCell ref="A106:B106"/>
    <mergeCell ref="A112:B112"/>
    <mergeCell ref="C57:E57"/>
    <mergeCell ref="C58:D58"/>
    <mergeCell ref="B73:E73"/>
    <mergeCell ref="B66:E66"/>
    <mergeCell ref="B74:E74"/>
    <mergeCell ref="C38:E38"/>
    <mergeCell ref="C39:D39"/>
    <mergeCell ref="C42:D42"/>
    <mergeCell ref="A51:A54"/>
    <mergeCell ref="B51:B52"/>
    <mergeCell ref="C51:E51"/>
    <mergeCell ref="C52:D52"/>
    <mergeCell ref="B53:B54"/>
    <mergeCell ref="F14:Q14"/>
    <mergeCell ref="R14:R16"/>
    <mergeCell ref="A17:A26"/>
    <mergeCell ref="C17:E17"/>
    <mergeCell ref="C21:E21"/>
    <mergeCell ref="C22:E22"/>
    <mergeCell ref="C8:I8"/>
    <mergeCell ref="K8:L8"/>
    <mergeCell ref="M8:R8"/>
    <mergeCell ref="C9:I9"/>
    <mergeCell ref="B11:E11"/>
    <mergeCell ref="F13:R13"/>
    <mergeCell ref="B12:E12"/>
    <mergeCell ref="K11:N11"/>
    <mergeCell ref="A28:A30"/>
    <mergeCell ref="C28:E28"/>
    <mergeCell ref="C29:E29"/>
    <mergeCell ref="B43:B45"/>
    <mergeCell ref="C43:E43"/>
    <mergeCell ref="C45:D45"/>
    <mergeCell ref="C33:E33"/>
    <mergeCell ref="C34:D34"/>
    <mergeCell ref="B38:B39"/>
    <mergeCell ref="B40:B42"/>
    <mergeCell ref="C56:E56"/>
    <mergeCell ref="A56:A59"/>
    <mergeCell ref="B56:B58"/>
    <mergeCell ref="C32:E32"/>
    <mergeCell ref="A32:A45"/>
    <mergeCell ref="B32:B34"/>
    <mergeCell ref="B35:B37"/>
    <mergeCell ref="C35:E35"/>
    <mergeCell ref="C37:D37"/>
    <mergeCell ref="C40:E40"/>
  </mergeCells>
  <dataValidations count="1">
    <dataValidation type="list" showInputMessage="1" showErrorMessage="1" sqref="O11">
      <formula1>AnzahlSZ</formula1>
    </dataValidation>
  </dataValidations>
  <printOptions horizontalCentered="1"/>
  <pageMargins left="0.3937007874015748" right="0.3937007874015748" top="0.3937007874015748" bottom="0.31496062992125984" header="0.5118110236220472" footer="0.1968503937007874"/>
  <pageSetup fitToHeight="0" horizontalDpi="600" verticalDpi="600" orientation="landscape" paperSize="9" scale="60" r:id="rId4"/>
  <headerFooter alignWithMargins="0">
    <oddFooter>&amp;L&amp;9&amp;A&amp;RSeite &amp;P von &amp;N</oddFooter>
  </headerFooter>
  <rowBreaks count="2" manualBreakCount="2">
    <brk id="45" max="19" man="1"/>
    <brk id="101" max="19" man="1"/>
  </rowBreaks>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U150"/>
  <sheetViews>
    <sheetView showGridLines="0" zoomScaleSheetLayoutView="100" workbookViewId="0" topLeftCell="A1">
      <selection activeCell="U6" sqref="U6"/>
    </sheetView>
  </sheetViews>
  <sheetFormatPr defaultColWidth="12" defaultRowHeight="12.75"/>
  <cols>
    <col min="1" max="1" width="14.83203125" style="1" customWidth="1"/>
    <col min="2" max="2" width="33.83203125" style="1" customWidth="1"/>
    <col min="3" max="3" width="7.33203125" style="1" customWidth="1"/>
    <col min="4" max="4" width="6" style="1" bestFit="1" customWidth="1"/>
    <col min="5" max="5" width="17.83203125" style="1" customWidth="1"/>
    <col min="6" max="18" width="13.33203125" style="1" customWidth="1"/>
    <col min="19" max="19" width="2.83203125" style="1" customWidth="1"/>
    <col min="20" max="20" width="13.33203125" style="1" customWidth="1"/>
    <col min="21" max="16384" width="12" style="1" customWidth="1"/>
  </cols>
  <sheetData>
    <row r="1" spans="1:20" ht="28.5" customHeight="1">
      <c r="A1" s="381" t="s">
        <v>13</v>
      </c>
      <c r="B1" s="381"/>
      <c r="C1" s="381"/>
      <c r="D1" s="381"/>
      <c r="E1" s="381"/>
      <c r="F1" s="381"/>
      <c r="G1" s="381"/>
      <c r="H1" s="381"/>
      <c r="I1" s="381"/>
      <c r="J1" s="381"/>
      <c r="K1" s="381"/>
      <c r="L1" s="381"/>
      <c r="M1" s="381"/>
      <c r="N1" s="381"/>
      <c r="O1" s="381"/>
      <c r="P1" s="381"/>
      <c r="Q1" s="381"/>
      <c r="R1" s="381"/>
      <c r="S1" s="381"/>
      <c r="T1" s="381"/>
    </row>
    <row r="2" spans="1:20" ht="19.5" customHeight="1">
      <c r="A2" s="382" t="s">
        <v>19</v>
      </c>
      <c r="B2" s="382"/>
      <c r="C2" s="382"/>
      <c r="D2" s="382"/>
      <c r="E2" s="382"/>
      <c r="F2" s="382"/>
      <c r="G2" s="382"/>
      <c r="H2" s="382"/>
      <c r="I2" s="382"/>
      <c r="J2" s="382"/>
      <c r="K2" s="382"/>
      <c r="L2" s="382"/>
      <c r="M2" s="382"/>
      <c r="N2" s="382"/>
      <c r="O2" s="382"/>
      <c r="P2" s="382"/>
      <c r="Q2" s="382"/>
      <c r="R2" s="382"/>
      <c r="S2" s="382"/>
      <c r="T2" s="382"/>
    </row>
    <row r="3" spans="1:20" ht="15" customHeight="1">
      <c r="A3" s="383" t="s">
        <v>51</v>
      </c>
      <c r="B3" s="383"/>
      <c r="C3" s="383"/>
      <c r="D3" s="383"/>
      <c r="E3" s="383"/>
      <c r="F3" s="383"/>
      <c r="G3" s="383"/>
      <c r="H3" s="383"/>
      <c r="I3" s="383"/>
      <c r="J3" s="383"/>
      <c r="K3" s="383"/>
      <c r="L3" s="383"/>
      <c r="M3" s="383"/>
      <c r="N3" s="383"/>
      <c r="O3" s="383"/>
      <c r="P3" s="383"/>
      <c r="Q3" s="383"/>
      <c r="R3" s="383"/>
      <c r="S3" s="383"/>
      <c r="T3" s="383"/>
    </row>
    <row r="4" spans="2:19" ht="19.5" customHeight="1">
      <c r="B4" s="55"/>
      <c r="C4" s="384" t="s">
        <v>16</v>
      </c>
      <c r="D4" s="384"/>
      <c r="E4" s="384"/>
      <c r="F4" s="384"/>
      <c r="G4" s="384"/>
      <c r="H4" s="384"/>
      <c r="I4" s="384"/>
      <c r="J4" s="384"/>
      <c r="K4" s="384"/>
      <c r="L4" s="384"/>
      <c r="M4" s="384"/>
      <c r="N4" s="384"/>
      <c r="O4" s="384"/>
      <c r="P4" s="384"/>
      <c r="R4" s="149" t="s">
        <v>199</v>
      </c>
      <c r="S4" s="4"/>
    </row>
    <row r="5" spans="1:17" ht="9.75" customHeight="1">
      <c r="A5" s="295"/>
      <c r="B5" s="295"/>
      <c r="C5" s="295"/>
      <c r="D5" s="295"/>
      <c r="E5" s="295"/>
      <c r="F5" s="295"/>
      <c r="G5" s="295"/>
      <c r="H5" s="295"/>
      <c r="I5" s="295"/>
      <c r="J5" s="295"/>
      <c r="K5" s="295"/>
      <c r="L5" s="295"/>
      <c r="M5" s="295"/>
      <c r="N5" s="295"/>
      <c r="O5" s="295"/>
      <c r="P5" s="149"/>
      <c r="Q5" s="54"/>
    </row>
    <row r="6" spans="1:20" ht="19.5" customHeight="1">
      <c r="A6" s="392" t="s">
        <v>153</v>
      </c>
      <c r="B6" s="392"/>
      <c r="C6" s="392"/>
      <c r="D6" s="392"/>
      <c r="E6" s="392"/>
      <c r="F6" s="392"/>
      <c r="G6" s="392"/>
      <c r="H6" s="392"/>
      <c r="I6" s="392"/>
      <c r="J6" s="392"/>
      <c r="K6" s="392"/>
      <c r="L6" s="392"/>
      <c r="M6" s="392"/>
      <c r="N6" s="392"/>
      <c r="O6" s="392"/>
      <c r="P6" s="392"/>
      <c r="Q6" s="392"/>
      <c r="R6" s="392"/>
      <c r="S6" s="392"/>
      <c r="T6" s="392"/>
    </row>
    <row r="7" spans="1:17" ht="19.5" customHeight="1" thickBot="1">
      <c r="A7" s="295"/>
      <c r="B7" s="295"/>
      <c r="C7" s="295"/>
      <c r="D7" s="295"/>
      <c r="E7" s="295"/>
      <c r="F7" s="295"/>
      <c r="G7" s="295"/>
      <c r="H7" s="295"/>
      <c r="I7" s="295"/>
      <c r="J7" s="54"/>
      <c r="K7" s="54"/>
      <c r="L7" s="54"/>
      <c r="M7" s="54"/>
      <c r="N7" s="54"/>
      <c r="O7" s="54"/>
      <c r="P7" s="54"/>
      <c r="Q7" s="54"/>
    </row>
    <row r="8" spans="1:19" ht="27" customHeight="1" thickBot="1">
      <c r="A8" s="54"/>
      <c r="B8" s="56" t="s">
        <v>1</v>
      </c>
      <c r="C8" s="385" t="s">
        <v>188</v>
      </c>
      <c r="D8" s="385"/>
      <c r="E8" s="385"/>
      <c r="F8" s="385"/>
      <c r="G8" s="385"/>
      <c r="H8" s="385"/>
      <c r="I8" s="386"/>
      <c r="J8" s="90"/>
      <c r="K8" s="387" t="s">
        <v>32</v>
      </c>
      <c r="L8" s="388"/>
      <c r="M8" s="389" t="s">
        <v>190</v>
      </c>
      <c r="N8" s="390"/>
      <c r="O8" s="390"/>
      <c r="P8" s="390"/>
      <c r="Q8" s="390"/>
      <c r="R8" s="391"/>
      <c r="S8" s="6"/>
    </row>
    <row r="9" spans="1:19" ht="27" customHeight="1" thickBot="1">
      <c r="A9" s="54"/>
      <c r="B9" s="91" t="s">
        <v>50</v>
      </c>
      <c r="C9" s="393" t="s">
        <v>189</v>
      </c>
      <c r="D9" s="394"/>
      <c r="E9" s="394"/>
      <c r="F9" s="394"/>
      <c r="G9" s="394"/>
      <c r="H9" s="394"/>
      <c r="I9" s="395"/>
      <c r="J9" s="54"/>
      <c r="K9" s="54"/>
      <c r="L9" s="54"/>
      <c r="M9" s="54"/>
      <c r="N9" s="54"/>
      <c r="O9" s="54"/>
      <c r="P9" s="54"/>
      <c r="Q9" s="54"/>
      <c r="R9" s="54"/>
      <c r="S9" s="3"/>
    </row>
    <row r="10" spans="1:19" ht="10.5" customHeight="1" thickBot="1">
      <c r="A10" s="57"/>
      <c r="B10" s="57"/>
      <c r="C10" s="58"/>
      <c r="D10" s="58"/>
      <c r="E10" s="58"/>
      <c r="F10" s="58"/>
      <c r="G10" s="58"/>
      <c r="H10" s="58"/>
      <c r="I10" s="58"/>
      <c r="J10" s="58"/>
      <c r="K10" s="58"/>
      <c r="L10" s="54"/>
      <c r="M10" s="54"/>
      <c r="N10" s="54"/>
      <c r="O10" s="54"/>
      <c r="P10" s="54"/>
      <c r="Q10" s="54"/>
      <c r="R10" s="54"/>
      <c r="S10" s="3"/>
    </row>
    <row r="11" spans="1:19" ht="20.25" customHeight="1" thickBot="1">
      <c r="A11" s="57"/>
      <c r="B11" s="396" t="str">
        <f>CONCATENATE("Höchstbeitragsgrundlage ",RIGHT(M8,4),":")</f>
        <v>Höchstbeitragsgrundlage 2015:</v>
      </c>
      <c r="C11" s="397"/>
      <c r="D11" s="397"/>
      <c r="E11" s="398"/>
      <c r="F11" s="250">
        <f>IF(VLOOKUP(VALUE(RIGHT(M8,4)),Stammdaten!B3:C14,2)=0,"Stammdaten",VLOOKUP(VALUE(RIGHT(M8,4)),Stammdaten!B3:C14,2))</f>
        <v>4650</v>
      </c>
      <c r="G11" s="54"/>
      <c r="H11" s="54"/>
      <c r="I11" s="54"/>
      <c r="J11" s="54"/>
      <c r="K11" s="409" t="s">
        <v>144</v>
      </c>
      <c r="L11" s="410"/>
      <c r="M11" s="410"/>
      <c r="N11" s="411"/>
      <c r="O11" s="290">
        <v>2</v>
      </c>
      <c r="P11" s="54"/>
      <c r="Q11" s="54"/>
      <c r="R11" s="54"/>
      <c r="S11" s="3"/>
    </row>
    <row r="12" spans="1:19" ht="20.25" customHeight="1" thickBot="1">
      <c r="A12" s="57"/>
      <c r="B12" s="399" t="s">
        <v>124</v>
      </c>
      <c r="C12" s="400"/>
      <c r="D12" s="400"/>
      <c r="E12" s="401"/>
      <c r="F12" s="219" t="s">
        <v>191</v>
      </c>
      <c r="G12" s="54"/>
      <c r="H12" s="54"/>
      <c r="I12" s="54"/>
      <c r="J12" s="54"/>
      <c r="K12" s="54"/>
      <c r="L12" s="54"/>
      <c r="M12" s="54"/>
      <c r="N12" s="54"/>
      <c r="O12" s="54"/>
      <c r="P12" s="54"/>
      <c r="Q12" s="54"/>
      <c r="R12" s="54"/>
      <c r="S12" s="3"/>
    </row>
    <row r="13" spans="1:19" ht="15" customHeight="1" thickBot="1">
      <c r="A13" s="57"/>
      <c r="B13" s="57"/>
      <c r="C13" s="59"/>
      <c r="D13" s="59"/>
      <c r="E13" s="59"/>
      <c r="F13" s="402" t="s">
        <v>17</v>
      </c>
      <c r="G13" s="402"/>
      <c r="H13" s="402"/>
      <c r="I13" s="402"/>
      <c r="J13" s="402"/>
      <c r="K13" s="402"/>
      <c r="L13" s="402"/>
      <c r="M13" s="402"/>
      <c r="N13" s="402"/>
      <c r="O13" s="402"/>
      <c r="P13" s="402"/>
      <c r="Q13" s="402"/>
      <c r="R13" s="402"/>
      <c r="S13" s="3"/>
    </row>
    <row r="14" spans="1:19" ht="18" customHeight="1">
      <c r="A14" s="57"/>
      <c r="B14" s="57"/>
      <c r="C14" s="60"/>
      <c r="D14" s="60"/>
      <c r="E14" s="60"/>
      <c r="F14" s="403" t="s">
        <v>34</v>
      </c>
      <c r="G14" s="404"/>
      <c r="H14" s="404"/>
      <c r="I14" s="404"/>
      <c r="J14" s="404"/>
      <c r="K14" s="404"/>
      <c r="L14" s="404"/>
      <c r="M14" s="404"/>
      <c r="N14" s="404"/>
      <c r="O14" s="404"/>
      <c r="P14" s="404"/>
      <c r="Q14" s="405"/>
      <c r="R14" s="406" t="s">
        <v>35</v>
      </c>
      <c r="S14" s="3"/>
    </row>
    <row r="15" spans="1:19" ht="6" customHeight="1">
      <c r="A15" s="54"/>
      <c r="B15" s="61"/>
      <c r="C15" s="62"/>
      <c r="D15" s="62"/>
      <c r="E15" s="62"/>
      <c r="F15" s="92"/>
      <c r="G15" s="62"/>
      <c r="H15" s="62"/>
      <c r="I15" s="62"/>
      <c r="J15" s="62"/>
      <c r="K15" s="71"/>
      <c r="L15" s="71"/>
      <c r="M15" s="71"/>
      <c r="N15" s="71"/>
      <c r="O15" s="71"/>
      <c r="P15" s="71"/>
      <c r="Q15" s="93"/>
      <c r="R15" s="407"/>
      <c r="S15" s="3"/>
    </row>
    <row r="16" spans="1:19" ht="16.5" customHeight="1" thickBot="1">
      <c r="A16" s="54"/>
      <c r="B16" s="61"/>
      <c r="C16" s="62"/>
      <c r="D16" s="62"/>
      <c r="E16" s="62"/>
      <c r="F16" s="94" t="s">
        <v>33</v>
      </c>
      <c r="G16" s="95" t="s">
        <v>36</v>
      </c>
      <c r="H16" s="95" t="s">
        <v>37</v>
      </c>
      <c r="I16" s="95" t="s">
        <v>38</v>
      </c>
      <c r="J16" s="95" t="s">
        <v>39</v>
      </c>
      <c r="K16" s="95" t="s">
        <v>40</v>
      </c>
      <c r="L16" s="95" t="s">
        <v>41</v>
      </c>
      <c r="M16" s="95" t="s">
        <v>42</v>
      </c>
      <c r="N16" s="95" t="s">
        <v>43</v>
      </c>
      <c r="O16" s="95" t="s">
        <v>44</v>
      </c>
      <c r="P16" s="95" t="s">
        <v>45</v>
      </c>
      <c r="Q16" s="96" t="s">
        <v>46</v>
      </c>
      <c r="R16" s="408"/>
      <c r="S16" s="3"/>
    </row>
    <row r="17" spans="1:19" ht="21.75" customHeight="1">
      <c r="A17" s="413" t="s">
        <v>9</v>
      </c>
      <c r="B17" s="97" t="s">
        <v>3</v>
      </c>
      <c r="C17" s="412"/>
      <c r="D17" s="412"/>
      <c r="E17" s="416"/>
      <c r="F17" s="164">
        <v>2627.87</v>
      </c>
      <c r="G17" s="165">
        <v>2627.87</v>
      </c>
      <c r="H17" s="165">
        <v>2627.87</v>
      </c>
      <c r="I17" s="165">
        <v>2627.87</v>
      </c>
      <c r="J17" s="165">
        <v>2627.87</v>
      </c>
      <c r="K17" s="165">
        <v>2627.87</v>
      </c>
      <c r="L17" s="165">
        <v>2627.87</v>
      </c>
      <c r="M17" s="165">
        <v>2627.87</v>
      </c>
      <c r="N17" s="165">
        <v>2779.73</v>
      </c>
      <c r="O17" s="165">
        <v>2779.73</v>
      </c>
      <c r="P17" s="165">
        <v>2779.73</v>
      </c>
      <c r="Q17" s="166">
        <v>2779.73</v>
      </c>
      <c r="R17" s="98">
        <f>SUM(F17:Q17)</f>
        <v>32141.879999999994</v>
      </c>
      <c r="S17" s="3"/>
    </row>
    <row r="18" spans="1:19" ht="21.75" customHeight="1">
      <c r="A18" s="414"/>
      <c r="B18" s="99" t="s">
        <v>18</v>
      </c>
      <c r="C18" s="64"/>
      <c r="D18" s="64"/>
      <c r="E18" s="100"/>
      <c r="F18" s="167">
        <v>200</v>
      </c>
      <c r="G18" s="168">
        <v>200</v>
      </c>
      <c r="H18" s="168">
        <v>200</v>
      </c>
      <c r="I18" s="168">
        <v>200</v>
      </c>
      <c r="J18" s="168">
        <v>200</v>
      </c>
      <c r="K18" s="168">
        <v>200</v>
      </c>
      <c r="L18" s="168">
        <v>200</v>
      </c>
      <c r="M18" s="168">
        <v>200</v>
      </c>
      <c r="N18" s="168">
        <v>200</v>
      </c>
      <c r="O18" s="168">
        <v>200</v>
      </c>
      <c r="P18" s="168">
        <v>200</v>
      </c>
      <c r="Q18" s="169">
        <v>200</v>
      </c>
      <c r="R18" s="101">
        <f aca="true" t="shared" si="0" ref="R18:R24">SUM(F18:Q18)</f>
        <v>2400</v>
      </c>
      <c r="S18" s="3"/>
    </row>
    <row r="19" spans="1:19" ht="21.75" customHeight="1">
      <c r="A19" s="414"/>
      <c r="B19" s="99" t="s">
        <v>8</v>
      </c>
      <c r="C19" s="64"/>
      <c r="D19" s="64"/>
      <c r="E19" s="100"/>
      <c r="F19" s="167">
        <v>200</v>
      </c>
      <c r="G19" s="168">
        <v>200</v>
      </c>
      <c r="H19" s="168">
        <v>200</v>
      </c>
      <c r="I19" s="168">
        <v>200</v>
      </c>
      <c r="J19" s="168">
        <v>200</v>
      </c>
      <c r="K19" s="168">
        <v>200</v>
      </c>
      <c r="L19" s="168">
        <v>200</v>
      </c>
      <c r="M19" s="168">
        <v>200</v>
      </c>
      <c r="N19" s="168">
        <v>200</v>
      </c>
      <c r="O19" s="168">
        <v>200</v>
      </c>
      <c r="P19" s="168">
        <v>200</v>
      </c>
      <c r="Q19" s="169">
        <v>200</v>
      </c>
      <c r="R19" s="101">
        <f t="shared" si="0"/>
        <v>2400</v>
      </c>
      <c r="S19" s="3"/>
    </row>
    <row r="20" spans="1:19" ht="21.75" customHeight="1">
      <c r="A20" s="414"/>
      <c r="B20" s="99" t="s">
        <v>15</v>
      </c>
      <c r="C20" s="64"/>
      <c r="D20" s="64"/>
      <c r="E20" s="100"/>
      <c r="F20" s="167">
        <v>303</v>
      </c>
      <c r="G20" s="168">
        <v>303</v>
      </c>
      <c r="H20" s="168">
        <v>303</v>
      </c>
      <c r="I20" s="168">
        <v>303</v>
      </c>
      <c r="J20" s="168">
        <v>303</v>
      </c>
      <c r="K20" s="168">
        <v>303</v>
      </c>
      <c r="L20" s="168">
        <v>303</v>
      </c>
      <c r="M20" s="168">
        <v>303</v>
      </c>
      <c r="N20" s="168">
        <v>319.20000000000005</v>
      </c>
      <c r="O20" s="168">
        <v>319.20000000000005</v>
      </c>
      <c r="P20" s="168">
        <v>319.20000000000005</v>
      </c>
      <c r="Q20" s="169">
        <v>319.20000000000005</v>
      </c>
      <c r="R20" s="101">
        <f t="shared" si="0"/>
        <v>3700.7999999999993</v>
      </c>
      <c r="S20" s="3"/>
    </row>
    <row r="21" spans="1:19" ht="21.75" customHeight="1">
      <c r="A21" s="414"/>
      <c r="B21" s="102" t="s">
        <v>7</v>
      </c>
      <c r="C21" s="417"/>
      <c r="D21" s="417"/>
      <c r="E21" s="417"/>
      <c r="F21" s="170">
        <v>0</v>
      </c>
      <c r="G21" s="171">
        <v>0</v>
      </c>
      <c r="H21" s="171">
        <v>0</v>
      </c>
      <c r="I21" s="171">
        <v>0</v>
      </c>
      <c r="J21" s="171">
        <v>0</v>
      </c>
      <c r="K21" s="171">
        <v>3130.87</v>
      </c>
      <c r="L21" s="171">
        <v>0</v>
      </c>
      <c r="M21" s="171">
        <v>0</v>
      </c>
      <c r="N21" s="171">
        <v>0</v>
      </c>
      <c r="O21" s="171">
        <v>0</v>
      </c>
      <c r="P21" s="171">
        <v>0</v>
      </c>
      <c r="Q21" s="172">
        <v>0</v>
      </c>
      <c r="R21" s="103">
        <f t="shared" si="0"/>
        <v>3130.87</v>
      </c>
      <c r="S21" s="3"/>
    </row>
    <row r="22" spans="1:19" ht="21.75" customHeight="1">
      <c r="A22" s="414"/>
      <c r="B22" s="104" t="s">
        <v>129</v>
      </c>
      <c r="C22" s="418"/>
      <c r="D22" s="418"/>
      <c r="E22" s="418"/>
      <c r="F22" s="173">
        <v>0</v>
      </c>
      <c r="G22" s="174">
        <v>0</v>
      </c>
      <c r="H22" s="174">
        <v>0</v>
      </c>
      <c r="I22" s="174">
        <v>0</v>
      </c>
      <c r="J22" s="174">
        <v>0</v>
      </c>
      <c r="K22" s="174">
        <v>0</v>
      </c>
      <c r="L22" s="174">
        <v>0</v>
      </c>
      <c r="M22" s="174">
        <v>0</v>
      </c>
      <c r="N22" s="174">
        <v>0</v>
      </c>
      <c r="O22" s="174">
        <v>0</v>
      </c>
      <c r="P22" s="174">
        <v>3298.93</v>
      </c>
      <c r="Q22" s="175">
        <v>0</v>
      </c>
      <c r="R22" s="103">
        <f t="shared" si="0"/>
        <v>3298.93</v>
      </c>
      <c r="S22" s="3"/>
    </row>
    <row r="23" spans="1:19" ht="21.75" customHeight="1">
      <c r="A23" s="414"/>
      <c r="B23" s="104" t="s">
        <v>55</v>
      </c>
      <c r="C23" s="66"/>
      <c r="D23" s="66"/>
      <c r="E23" s="66"/>
      <c r="F23" s="105">
        <f aca="true" t="shared" si="1" ref="F23:Q23">F80</f>
        <v>0</v>
      </c>
      <c r="G23" s="106">
        <f t="shared" si="1"/>
        <v>0</v>
      </c>
      <c r="H23" s="106">
        <f t="shared" si="1"/>
        <v>0</v>
      </c>
      <c r="I23" s="106">
        <f t="shared" si="1"/>
        <v>0</v>
      </c>
      <c r="J23" s="106">
        <f t="shared" si="1"/>
        <v>0</v>
      </c>
      <c r="K23" s="106">
        <f t="shared" si="1"/>
        <v>0</v>
      </c>
      <c r="L23" s="106">
        <f t="shared" si="1"/>
        <v>0</v>
      </c>
      <c r="M23" s="106">
        <f t="shared" si="1"/>
        <v>0</v>
      </c>
      <c r="N23" s="106">
        <f t="shared" si="1"/>
        <v>0</v>
      </c>
      <c r="O23" s="106">
        <f t="shared" si="1"/>
        <v>0</v>
      </c>
      <c r="P23" s="106">
        <f t="shared" si="1"/>
        <v>0</v>
      </c>
      <c r="Q23" s="107">
        <f t="shared" si="1"/>
        <v>0</v>
      </c>
      <c r="R23" s="108">
        <f t="shared" si="0"/>
        <v>0</v>
      </c>
      <c r="S23" s="3"/>
    </row>
    <row r="24" spans="1:19" ht="21.75" customHeight="1">
      <c r="A24" s="414"/>
      <c r="B24" s="160" t="s">
        <v>75</v>
      </c>
      <c r="C24" s="65"/>
      <c r="D24" s="65"/>
      <c r="E24" s="65"/>
      <c r="F24" s="109">
        <f aca="true" t="shared" si="2" ref="F24:Q24">F91</f>
        <v>0</v>
      </c>
      <c r="G24" s="110">
        <f t="shared" si="2"/>
        <v>0</v>
      </c>
      <c r="H24" s="110">
        <f t="shared" si="2"/>
        <v>0</v>
      </c>
      <c r="I24" s="110">
        <f t="shared" si="2"/>
        <v>0</v>
      </c>
      <c r="J24" s="110">
        <f t="shared" si="2"/>
        <v>0</v>
      </c>
      <c r="K24" s="110">
        <f t="shared" si="2"/>
        <v>0</v>
      </c>
      <c r="L24" s="110">
        <f t="shared" si="2"/>
        <v>0</v>
      </c>
      <c r="M24" s="110">
        <f t="shared" si="2"/>
        <v>0</v>
      </c>
      <c r="N24" s="110">
        <f t="shared" si="2"/>
        <v>0</v>
      </c>
      <c r="O24" s="110">
        <f t="shared" si="2"/>
        <v>0</v>
      </c>
      <c r="P24" s="110">
        <f t="shared" si="2"/>
        <v>1000</v>
      </c>
      <c r="Q24" s="111">
        <f t="shared" si="2"/>
        <v>0</v>
      </c>
      <c r="R24" s="103">
        <f t="shared" si="0"/>
        <v>1000</v>
      </c>
      <c r="S24" s="3"/>
    </row>
    <row r="25" spans="1:19" ht="21.75" customHeight="1" thickBot="1">
      <c r="A25" s="414"/>
      <c r="B25" s="159" t="s">
        <v>74</v>
      </c>
      <c r="C25" s="64"/>
      <c r="D25" s="64"/>
      <c r="E25" s="64"/>
      <c r="F25" s="176">
        <v>0</v>
      </c>
      <c r="G25" s="177">
        <v>0</v>
      </c>
      <c r="H25" s="177">
        <v>0</v>
      </c>
      <c r="I25" s="177">
        <v>0</v>
      </c>
      <c r="J25" s="177">
        <v>0</v>
      </c>
      <c r="K25" s="177">
        <v>0</v>
      </c>
      <c r="L25" s="177">
        <v>0</v>
      </c>
      <c r="M25" s="177">
        <v>0</v>
      </c>
      <c r="N25" s="177">
        <v>0</v>
      </c>
      <c r="O25" s="177">
        <v>0</v>
      </c>
      <c r="P25" s="177">
        <v>0</v>
      </c>
      <c r="Q25" s="178">
        <v>0</v>
      </c>
      <c r="R25" s="131">
        <f>SUM(F25:Q25)</f>
        <v>0</v>
      </c>
      <c r="S25" s="3"/>
    </row>
    <row r="26" spans="1:19" ht="21.75" customHeight="1" thickBot="1">
      <c r="A26" s="415"/>
      <c r="B26" s="278" t="s">
        <v>53</v>
      </c>
      <c r="C26" s="279"/>
      <c r="D26" s="279"/>
      <c r="E26" s="280"/>
      <c r="F26" s="143">
        <f>SUM(F17:F25)-F18</f>
        <v>3130.87</v>
      </c>
      <c r="G26" s="144">
        <f aca="true" t="shared" si="3" ref="G26:P26">SUM(G17:G25)-G18</f>
        <v>3130.87</v>
      </c>
      <c r="H26" s="144">
        <f t="shared" si="3"/>
        <v>3130.87</v>
      </c>
      <c r="I26" s="144">
        <f t="shared" si="3"/>
        <v>3130.87</v>
      </c>
      <c r="J26" s="144">
        <f t="shared" si="3"/>
        <v>3130.87</v>
      </c>
      <c r="K26" s="144">
        <f t="shared" si="3"/>
        <v>6261.74</v>
      </c>
      <c r="L26" s="144">
        <f t="shared" si="3"/>
        <v>3130.87</v>
      </c>
      <c r="M26" s="144">
        <f t="shared" si="3"/>
        <v>3130.87</v>
      </c>
      <c r="N26" s="144">
        <f t="shared" si="3"/>
        <v>3298.9300000000003</v>
      </c>
      <c r="O26" s="144">
        <f t="shared" si="3"/>
        <v>3298.9300000000003</v>
      </c>
      <c r="P26" s="144">
        <f t="shared" si="3"/>
        <v>7597.860000000001</v>
      </c>
      <c r="Q26" s="145">
        <f>SUM(Q17:Q25)-Q18</f>
        <v>3298.9300000000003</v>
      </c>
      <c r="R26" s="68">
        <f>SUM(F26:Q26)</f>
        <v>45672.479999999996</v>
      </c>
      <c r="S26" s="3"/>
    </row>
    <row r="27" spans="1:19" ht="7.5" customHeight="1" thickBot="1">
      <c r="A27" s="54"/>
      <c r="B27" s="61"/>
      <c r="C27" s="62"/>
      <c r="D27" s="62"/>
      <c r="E27" s="62"/>
      <c r="F27" s="112"/>
      <c r="G27" s="112"/>
      <c r="H27" s="112"/>
      <c r="I27" s="112"/>
      <c r="J27" s="112"/>
      <c r="K27" s="112"/>
      <c r="L27" s="112"/>
      <c r="M27" s="112"/>
      <c r="N27" s="112"/>
      <c r="O27" s="112"/>
      <c r="P27" s="112"/>
      <c r="Q27" s="112"/>
      <c r="R27" s="69"/>
      <c r="S27" s="54"/>
    </row>
    <row r="28" spans="1:19" ht="21.75" customHeight="1">
      <c r="A28" s="365" t="s">
        <v>141</v>
      </c>
      <c r="B28" s="276" t="s">
        <v>7</v>
      </c>
      <c r="C28" s="412"/>
      <c r="D28" s="412"/>
      <c r="E28" s="412"/>
      <c r="F28" s="301">
        <f>IF(F21=0,0,IF(SUM($F$24:F$24)=0,F21,IF($Q$17&gt;0,MIN(F21,($R$17+$R$19+$R$20+$R$23)/COUNTA($F$17:$Q$17)*(2/$O$11)),MIN(F21,(SUM($F$17:F$17)+SUM($F$19:F$19)+SUM($F$20:F$20)+SUM($F$23:F$23))/COUNTA($F$17:F$17)*(2/$O$11)))))</f>
        <v>0</v>
      </c>
      <c r="G28" s="302">
        <f>IF(G21=0,0,IF(SUM($F$24:G$24)=0,G21,IF($Q$17&gt;0,MIN(G21,($R$17+$R$19+$R$20+$R$23)/COUNTA($F$17:$Q$17)*(2/$O$11)),MIN(G21,(SUM($F$17:G$17)+SUM($F$19:G$19)+SUM($F$20:G$20)+SUM($F$23:G$23))/COUNTA($F$17:G$17)*(2/$O$11)))))</f>
        <v>0</v>
      </c>
      <c r="H28" s="302">
        <f>IF(H21=0,0,IF(SUM($F$24:H$24)=0,H21,IF($Q$17&gt;0,MIN(H21,($R$17+$R$19+$R$20+$R$23)/COUNTA($F$17:$Q$17)*(2/$O$11)),MIN(H21,(SUM($F$17:H$17)+SUM($F$19:H$19)+SUM($F$20:H$20)+SUM($F$23:H$23))/COUNTA($F$17:H$17)*(2/$O$11)))))</f>
        <v>0</v>
      </c>
      <c r="I28" s="302">
        <f>IF(I21=0,0,IF(SUM($F$24:I$24)=0,I21,IF($Q$17&gt;0,MIN(I21,($R$17+$R$19+$R$20+$R$23)/COUNTA($F$17:$Q$17)*(2/$O$11)),MIN(I21,(SUM($F$17:I$17)+SUM($F$19:I$19)+SUM($F$20:I$20)+SUM($F$23:I$23))/COUNTA($F$17:I$17)*(2/$O$11)))))</f>
        <v>0</v>
      </c>
      <c r="J28" s="302">
        <f>IF(J21=0,0,IF(SUM($F$24:J$24)=0,J21,IF($Q$17&gt;0,MIN(J21,($R$17+$R$19+$R$20+$R$23)/COUNTA($F$17:$Q$17)*(2/$O$11)),MIN(J21,(SUM($F$17:J$17)+SUM($F$19:J$19)+SUM($F$20:J$20)+SUM($F$23:J$23))/COUNTA($F$17:J$17)*(2/$O$11)))))</f>
        <v>0</v>
      </c>
      <c r="K28" s="302">
        <f>IF(K21=0,0,IF(SUM($F$24:K$24)=0,K21,IF($Q$17&gt;0,MIN(K21,($R$17+$R$19+$R$20+$R$23)/COUNTA($F$17:$Q$17)*(2/$O$11)),MIN(K21,(SUM($F$17:K$17)+SUM($F$19:K$19)+SUM($F$20:K$20)+SUM($F$23:K$23))/COUNTA($F$17:K$17)*(2/$O$11)))))</f>
        <v>3130.87</v>
      </c>
      <c r="L28" s="302">
        <f>IF(L21=0,0,IF(SUM($F$24:L$24)=0,L21,IF($Q$17&gt;0,MIN(L21,($R$17+$R$19+$R$20+$R$23)/COUNTA($F$17:$Q$17)*(2/$O$11)),MIN(L21,(SUM($F$17:L$17)+SUM($F$19:L$19)+SUM($F$20:L$20)+SUM($F$23:L$23))/COUNTA($F$17:L$17)*(2/$O$11)))))</f>
        <v>0</v>
      </c>
      <c r="M28" s="302">
        <f>IF(M21=0,0,IF(SUM($F$24:M$24)=0,M21,IF($Q$17&gt;0,MIN(M21,($R$17+$R$19+$R$20+$R$23)/COUNTA($F$17:$Q$17)*(2/$O$11)),MIN(M21,(SUM($F$17:M$17)+SUM($F$19:M$19)+SUM($F$20:M$20)+SUM($F$23:M$23))/COUNTA($F$17:M$17)*(2/$O$11)))))</f>
        <v>0</v>
      </c>
      <c r="N28" s="302">
        <f>IF(N21=0,0,IF(SUM($F$24:N$24)=0,N21,IF($Q$17&gt;0,MIN(N21,($R$17+$R$19+$R$20+$R$23)/COUNTA($F$17:$Q$17)*(2/$O$11)),MIN(N21,(SUM($F$17:N$17)+SUM($F$19:N$19)+SUM($F$20:N$20)+SUM($F$23:N$23))/COUNTA($F$17:N$17)*(2/$O$11)))))</f>
        <v>0</v>
      </c>
      <c r="O28" s="302">
        <f>IF(O21=0,0,IF(SUM($F$24:O$24)=0,O21,IF($Q$17&gt;0,MIN(O21,($R$17+$R$19+$R$20+$R$23)/COUNTA($F$17:$Q$17)*(2/$O$11)),MIN(O21,(SUM($F$17:O$17)+SUM($F$19:O$19)+SUM($F$20:O$20)+SUM($F$23:O$23))/COUNTA($F$17:O$17)*(2/$O$11)))))</f>
        <v>0</v>
      </c>
      <c r="P28" s="302">
        <f>IF(P21=0,0,IF(SUM($F$24:P$24)=0,P21,IF($Q$17&gt;0,MIN(P21,($R$17+$R$19+$R$20+$R$23)/COUNTA($F$17:$Q$17)*(2/$O$11)),MIN(P21,(SUM($F$17:P$17)+SUM($F$19:P$19)+SUM($F$20:P$20)+SUM($F$23:P$23))/COUNTA($F$17:P$17)*(2/$O$11)))))</f>
        <v>0</v>
      </c>
      <c r="Q28" s="303">
        <f>IF(Q21=0,0,IF(SUM($F$24:Q$24)=0,Q21,IF($Q$17&gt;0,MIN(Q21,($R$17+$R$19+$R$20+$R$23)/COUNTA($F$17:$Q$17)*(2/$O$11)),MIN(Q21,(SUM($F$17:Q$17)+SUM($F$19:Q$19)+SUM($F$20:Q$20)+SUM($F$23:Q$23))/COUNTA($F$17:Q$17)*(2/$O$11)))))</f>
        <v>0</v>
      </c>
      <c r="R28" s="98">
        <f>SUM(F28:Q28)</f>
        <v>3130.87</v>
      </c>
      <c r="S28" s="54"/>
    </row>
    <row r="29" spans="1:19" ht="21.75" customHeight="1" thickBot="1">
      <c r="A29" s="366"/>
      <c r="B29" s="277" t="s">
        <v>129</v>
      </c>
      <c r="C29" s="418"/>
      <c r="D29" s="418"/>
      <c r="E29" s="418"/>
      <c r="F29" s="304">
        <f>IF(F22=0,0,IF(SUM($F$24:F$24)=0,F22,IF($Q$17&gt;0,MIN(F22,($R$17+$R$19+$R$20+$R$23)/COUNTA($F$17:$Q$17)*(2/$O$11)),MIN(F22,(SUM($F$17:F$17)+SUM($F$19:F$19)+SUM($F$20:F$20)+SUM($F$23:F$23))/COUNTA($F$17:F$17)*(2/$O$11)))))</f>
        <v>0</v>
      </c>
      <c r="G29" s="305">
        <f>IF(G22=0,0,IF(SUM($F$24:G$24)=0,G22,IF($Q$17&gt;0,MIN(G22,($R$17+$R$19+$R$20+$R$23)/COUNTA($F$17:$Q$17)*(2/$O$11)),MIN(G22,(SUM($F$17:G$17)+SUM($F$19:G$19)+SUM($F$20:G$20)+SUM($F$23:G$23))/COUNTA($F$17:G$17)*(2/$O$11)))))</f>
        <v>0</v>
      </c>
      <c r="H29" s="305">
        <f>IF(H22=0,0,IF(SUM($F$24:H$24)=0,H22,IF($Q$17&gt;0,MIN(H22,($R$17+$R$19+$R$20+$R$23)/COUNTA($F$17:$Q$17)*(2/$O$11)),MIN(H22,(SUM($F$17:H$17)+SUM($F$19:H$19)+SUM($F$20:H$20)+SUM($F$23:H$23))/COUNTA($F$17:H$17)*(2/$O$11)))))</f>
        <v>0</v>
      </c>
      <c r="I29" s="305">
        <f>IF(I22=0,0,IF(SUM($F$24:I$24)=0,I22,IF($Q$17&gt;0,MIN(I22,($R$17+$R$19+$R$20+$R$23)/COUNTA($F$17:$Q$17)*(2/$O$11)),MIN(I22,(SUM($F$17:I$17)+SUM($F$19:I$19)+SUM($F$20:I$20)+SUM($F$23:I$23))/COUNTA($F$17:I$17)*(2/$O$11)))))</f>
        <v>0</v>
      </c>
      <c r="J29" s="305">
        <f>IF(J22=0,0,IF(SUM($F$24:J$24)=0,J22,IF($Q$17&gt;0,MIN(J22,($R$17+$R$19+$R$20+$R$23)/COUNTA($F$17:$Q$17)*(2/$O$11)),MIN(J22,(SUM($F$17:J$17)+SUM($F$19:J$19)+SUM($F$20:J$20)+SUM($F$23:J$23))/COUNTA($F$17:J$17)*(2/$O$11)))))</f>
        <v>0</v>
      </c>
      <c r="K29" s="305">
        <f>IF(K22=0,0,IF(SUM($F$24:K$24)=0,K22,IF($Q$17&gt;0,MIN(K22,($R$17+$R$19+$R$20+$R$23)/COUNTA($F$17:$Q$17)*(2/$O$11)),MIN(K22,(SUM($F$17:K$17)+SUM($F$19:K$19)+SUM($F$20:K$20)+SUM($F$23:K$23))/COUNTA($F$17:K$17)*(2/$O$11)))))</f>
        <v>0</v>
      </c>
      <c r="L29" s="305">
        <f>IF(L22=0,0,IF(SUM($F$24:L$24)=0,L22,IF($Q$17&gt;0,MIN(L22,($R$17+$R$19+$R$20+$R$23)/COUNTA($F$17:$Q$17)*(2/$O$11)),MIN(L22,(SUM($F$17:L$17)+SUM($F$19:L$19)+SUM($F$20:L$20)+SUM($F$23:L$23))/COUNTA($F$17:L$17)*(2/$O$11)))))</f>
        <v>0</v>
      </c>
      <c r="M29" s="305">
        <f>IF(M22=0,0,IF(SUM($F$24:M$24)=0,M22,IF($Q$17&gt;0,MIN(M22,($R$17+$R$19+$R$20+$R$23)/COUNTA($F$17:$Q$17)*(2/$O$11)),MIN(M22,(SUM($F$17:M$17)+SUM($F$19:M$19)+SUM($F$20:M$20)+SUM($F$23:M$23))/COUNTA($F$17:M$17)*(2/$O$11)))))</f>
        <v>0</v>
      </c>
      <c r="N29" s="305">
        <f>IF(N22=0,0,IF(SUM($F$24:N$24)=0,N22,IF($Q$17&gt;0,MIN(N22,($R$17+$R$19+$R$20+$R$23)/COUNTA($F$17:$Q$17)*(2/$O$11)),MIN(N22,(SUM($F$17:N$17)+SUM($F$19:N$19)+SUM($F$20:N$20)+SUM($F$23:N$23))/COUNTA($F$17:N$17)*(2/$O$11)))))</f>
        <v>0</v>
      </c>
      <c r="O29" s="305">
        <f>IF(O22=0,0,IF(SUM($F$24:O$24)=0,O22,IF($Q$17&gt;0,MIN(O22,($R$17+$R$19+$R$20+$R$23)/COUNTA($F$17:$Q$17)*(2/$O$11)),MIN(O22,(SUM($F$17:O$17)+SUM($F$19:O$19)+SUM($F$20:O$20)+SUM($F$23:O$23))/COUNTA($F$17:O$17)*(2/$O$11)))))</f>
        <v>0</v>
      </c>
      <c r="P29" s="305">
        <f>IF(P22=0,0,IF(SUM($F$24:P$24)=0,P22,IF($Q$17&gt;0,MIN(P22,($R$17+$R$19+$R$20+$R$23)/COUNTA($F$17:$Q$17)*(2/$O$11)),MIN(P22,(SUM($F$17:P$17)+SUM($F$19:P$19)+SUM($F$20:P$20)+SUM($F$23:P$23))/COUNTA($F$17:P$17)*(2/$O$11)))))</f>
        <v>3186.8899999999994</v>
      </c>
      <c r="Q29" s="306">
        <f>IF(Q22=0,0,IF(SUM($F$24:Q$24)=0,Q22,IF($Q$17&gt;0,MIN(Q22,($R$17+$R$19+$R$20+$R$23)/COUNTA($F$17:$Q$17)*(2/$O$11)),MIN(Q22,(SUM($F$17:Q$17)+SUM($F$19:Q$19)+SUM($F$20:Q$20)+SUM($F$23:Q$23))/COUNTA($F$17:Q$17)*(2/$O$11)))))</f>
        <v>0</v>
      </c>
      <c r="R29" s="108">
        <f>SUM(F29:Q29)</f>
        <v>3186.8899999999994</v>
      </c>
      <c r="S29" s="54"/>
    </row>
    <row r="30" spans="1:19" ht="21.75" customHeight="1" thickBot="1">
      <c r="A30" s="367"/>
      <c r="B30" s="278" t="s">
        <v>54</v>
      </c>
      <c r="C30" s="279"/>
      <c r="D30" s="279"/>
      <c r="E30" s="280"/>
      <c r="F30" s="143">
        <f aca="true" t="shared" si="4" ref="F30:Q30">IF((F28+F29)=0,F17+F19+F20+F23+F25,F17+F19+F20+F28+F29+F23+F25)</f>
        <v>3130.87</v>
      </c>
      <c r="G30" s="144">
        <f t="shared" si="4"/>
        <v>3130.87</v>
      </c>
      <c r="H30" s="144">
        <f t="shared" si="4"/>
        <v>3130.87</v>
      </c>
      <c r="I30" s="144">
        <f t="shared" si="4"/>
        <v>3130.87</v>
      </c>
      <c r="J30" s="144">
        <f t="shared" si="4"/>
        <v>3130.87</v>
      </c>
      <c r="K30" s="144">
        <f t="shared" si="4"/>
        <v>6261.74</v>
      </c>
      <c r="L30" s="144">
        <f t="shared" si="4"/>
        <v>3130.87</v>
      </c>
      <c r="M30" s="144">
        <f t="shared" si="4"/>
        <v>3130.87</v>
      </c>
      <c r="N30" s="144">
        <f t="shared" si="4"/>
        <v>3298.9300000000003</v>
      </c>
      <c r="O30" s="144">
        <f t="shared" si="4"/>
        <v>3298.9300000000003</v>
      </c>
      <c r="P30" s="144">
        <f t="shared" si="4"/>
        <v>6485.82</v>
      </c>
      <c r="Q30" s="145">
        <f t="shared" si="4"/>
        <v>3298.9300000000003</v>
      </c>
      <c r="R30" s="68">
        <f>SUM(F30:Q30)</f>
        <v>44560.439999999995</v>
      </c>
      <c r="S30" s="54"/>
    </row>
    <row r="31" spans="1:19" ht="7.5" customHeight="1" thickBot="1">
      <c r="A31" s="54"/>
      <c r="B31" s="61"/>
      <c r="C31" s="62"/>
      <c r="D31" s="62"/>
      <c r="E31" s="62"/>
      <c r="F31" s="112">
        <f>2*$F$11-SUM($E$28:E29)</f>
        <v>9300</v>
      </c>
      <c r="G31" s="112">
        <f>2*$F$11-SUM($E$28:F29)</f>
        <v>9300</v>
      </c>
      <c r="H31" s="112">
        <f>2*$F$11-SUM($E$28:G29)</f>
        <v>9300</v>
      </c>
      <c r="I31" s="112">
        <f>2*$F$11-SUM($E$28:H29)</f>
        <v>9300</v>
      </c>
      <c r="J31" s="112">
        <f>2*$F$11-SUM($E$28:I29)</f>
        <v>9300</v>
      </c>
      <c r="K31" s="112">
        <f>2*$F$11-SUM($E$28:J29)</f>
        <v>9300</v>
      </c>
      <c r="L31" s="112">
        <f>2*$F$11-SUM($E$28:K29)</f>
        <v>6169.13</v>
      </c>
      <c r="M31" s="112">
        <f>2*$F$11-SUM($E$28:L29)</f>
        <v>6169.13</v>
      </c>
      <c r="N31" s="112">
        <f>2*$F$11-SUM($E$28:M29)</f>
        <v>6169.13</v>
      </c>
      <c r="O31" s="112">
        <f>2*$F$11-SUM($E$28:N29)</f>
        <v>6169.13</v>
      </c>
      <c r="P31" s="112">
        <f>2*$F$11-SUM($E$28:O29)</f>
        <v>6169.13</v>
      </c>
      <c r="Q31" s="112">
        <f>2*$F$11-SUM($E$28:P29)</f>
        <v>2982.2400000000007</v>
      </c>
      <c r="R31" s="69"/>
      <c r="S31" s="54"/>
    </row>
    <row r="32" spans="1:20" ht="15.75" customHeight="1">
      <c r="A32" s="365" t="s">
        <v>6</v>
      </c>
      <c r="B32" s="379" t="s">
        <v>20</v>
      </c>
      <c r="C32" s="362" t="s">
        <v>180</v>
      </c>
      <c r="D32" s="363"/>
      <c r="E32" s="364"/>
      <c r="F32" s="308">
        <f>F17+F19+F20+F23+F35</f>
        <v>3130.87</v>
      </c>
      <c r="G32" s="309">
        <f aca="true" t="shared" si="5" ref="G32:Q32">G17+G19+G20+G23+G35</f>
        <v>3130.87</v>
      </c>
      <c r="H32" s="309">
        <f t="shared" si="5"/>
        <v>3130.87</v>
      </c>
      <c r="I32" s="309">
        <f t="shared" si="5"/>
        <v>3130.87</v>
      </c>
      <c r="J32" s="309">
        <f t="shared" si="5"/>
        <v>3130.87</v>
      </c>
      <c r="K32" s="309">
        <f t="shared" si="5"/>
        <v>3130.87</v>
      </c>
      <c r="L32" s="309">
        <f t="shared" si="5"/>
        <v>3130.87</v>
      </c>
      <c r="M32" s="309">
        <f t="shared" si="5"/>
        <v>3130.87</v>
      </c>
      <c r="N32" s="309">
        <f t="shared" si="5"/>
        <v>3298.9300000000003</v>
      </c>
      <c r="O32" s="309">
        <f t="shared" si="5"/>
        <v>3298.9300000000003</v>
      </c>
      <c r="P32" s="309">
        <f t="shared" si="5"/>
        <v>3298.9300000000003</v>
      </c>
      <c r="Q32" s="310">
        <f t="shared" si="5"/>
        <v>3298.9300000000003</v>
      </c>
      <c r="R32" s="311">
        <f>SUM(F32:Q32)</f>
        <v>38242.68</v>
      </c>
      <c r="S32" s="54"/>
      <c r="T32" s="312"/>
    </row>
    <row r="33" spans="1:19" ht="21.75" customHeight="1">
      <c r="A33" s="366"/>
      <c r="B33" s="369"/>
      <c r="C33" s="422"/>
      <c r="D33" s="422"/>
      <c r="E33" s="422"/>
      <c r="F33" s="182">
        <v>720.47</v>
      </c>
      <c r="G33" s="183">
        <v>720.47</v>
      </c>
      <c r="H33" s="183">
        <v>720.47</v>
      </c>
      <c r="I33" s="183">
        <v>720.47</v>
      </c>
      <c r="J33" s="183">
        <v>720.47</v>
      </c>
      <c r="K33" s="183">
        <v>720.47</v>
      </c>
      <c r="L33" s="183">
        <v>720.47</v>
      </c>
      <c r="M33" s="183">
        <v>720.47</v>
      </c>
      <c r="N33" s="183">
        <v>756.82</v>
      </c>
      <c r="O33" s="183">
        <v>756.82</v>
      </c>
      <c r="P33" s="183">
        <v>756.82</v>
      </c>
      <c r="Q33" s="184">
        <v>756.82</v>
      </c>
      <c r="R33" s="118">
        <f aca="true" t="shared" si="6" ref="R33:R45">SUM(F33:Q33)</f>
        <v>8791.04</v>
      </c>
      <c r="S33" s="3"/>
    </row>
    <row r="34" spans="1:19" ht="21.75" customHeight="1">
      <c r="A34" s="366"/>
      <c r="B34" s="370"/>
      <c r="C34" s="374">
        <f>IF(VLOOKUP(VALUE(RIGHT(M8,4)),Stammdaten!G3:O14,2)="","Stammdaten",VLOOKUP(VALUE(RIGHT(M8,4)),Stammdaten!G3:O14,2))</f>
        <v>0.2163</v>
      </c>
      <c r="D34" s="374"/>
      <c r="E34" s="114"/>
      <c r="F34" s="115">
        <f>MIN(ROUND($C$34*(F32),2),VALUE(F33),ROUND($F$11*$C$34,2))</f>
        <v>677.21</v>
      </c>
      <c r="G34" s="116">
        <f aca="true" t="shared" si="7" ref="G34:Q34">MIN(ROUND($C$34*(G32),2),VALUE(G33),ROUND($F$11*$C$34,2))</f>
        <v>677.21</v>
      </c>
      <c r="H34" s="116">
        <f t="shared" si="7"/>
        <v>677.21</v>
      </c>
      <c r="I34" s="116">
        <f t="shared" si="7"/>
        <v>677.21</v>
      </c>
      <c r="J34" s="116">
        <f t="shared" si="7"/>
        <v>677.21</v>
      </c>
      <c r="K34" s="116">
        <f t="shared" si="7"/>
        <v>677.21</v>
      </c>
      <c r="L34" s="116">
        <f t="shared" si="7"/>
        <v>677.21</v>
      </c>
      <c r="M34" s="116">
        <f t="shared" si="7"/>
        <v>677.21</v>
      </c>
      <c r="N34" s="116">
        <f t="shared" si="7"/>
        <v>713.56</v>
      </c>
      <c r="O34" s="116">
        <f t="shared" si="7"/>
        <v>713.56</v>
      </c>
      <c r="P34" s="116">
        <f t="shared" si="7"/>
        <v>713.56</v>
      </c>
      <c r="Q34" s="117">
        <f t="shared" si="7"/>
        <v>713.56</v>
      </c>
      <c r="R34" s="101">
        <f t="shared" si="6"/>
        <v>8271.919999999998</v>
      </c>
      <c r="S34" s="3"/>
    </row>
    <row r="35" spans="1:19" ht="15.75" customHeight="1">
      <c r="A35" s="366"/>
      <c r="B35" s="368" t="s">
        <v>195</v>
      </c>
      <c r="C35" s="371" t="s">
        <v>181</v>
      </c>
      <c r="D35" s="372"/>
      <c r="E35" s="373"/>
      <c r="F35" s="313">
        <v>0</v>
      </c>
      <c r="G35" s="314">
        <v>0</v>
      </c>
      <c r="H35" s="314">
        <v>0</v>
      </c>
      <c r="I35" s="314">
        <v>0</v>
      </c>
      <c r="J35" s="314">
        <v>0</v>
      </c>
      <c r="K35" s="314">
        <v>0</v>
      </c>
      <c r="L35" s="314">
        <v>0</v>
      </c>
      <c r="M35" s="314">
        <v>0</v>
      </c>
      <c r="N35" s="314">
        <v>0</v>
      </c>
      <c r="O35" s="314">
        <v>0</v>
      </c>
      <c r="P35" s="314">
        <v>0</v>
      </c>
      <c r="Q35" s="315">
        <v>0</v>
      </c>
      <c r="R35" s="316">
        <f>SUM(F35:Q35)</f>
        <v>0</v>
      </c>
      <c r="S35" s="54"/>
    </row>
    <row r="36" spans="1:19" ht="21.75" customHeight="1">
      <c r="A36" s="366"/>
      <c r="B36" s="369" t="s">
        <v>182</v>
      </c>
      <c r="C36" s="281"/>
      <c r="D36" s="281"/>
      <c r="E36" s="282"/>
      <c r="F36" s="283">
        <v>0</v>
      </c>
      <c r="G36" s="284">
        <v>0</v>
      </c>
      <c r="H36" s="284">
        <v>0</v>
      </c>
      <c r="I36" s="284">
        <v>0</v>
      </c>
      <c r="J36" s="284">
        <v>0</v>
      </c>
      <c r="K36" s="284">
        <v>0</v>
      </c>
      <c r="L36" s="284">
        <v>0</v>
      </c>
      <c r="M36" s="284">
        <v>0</v>
      </c>
      <c r="N36" s="284">
        <v>0</v>
      </c>
      <c r="O36" s="284">
        <v>0</v>
      </c>
      <c r="P36" s="284">
        <v>0</v>
      </c>
      <c r="Q36" s="285">
        <v>0</v>
      </c>
      <c r="R36" s="123">
        <f>SUM(F36:Q36)</f>
        <v>0</v>
      </c>
      <c r="S36" s="54"/>
    </row>
    <row r="37" spans="1:19" ht="21.75" customHeight="1">
      <c r="A37" s="366"/>
      <c r="B37" s="370"/>
      <c r="C37" s="374">
        <f>IF(VLOOKUP(VALUE(RIGHT(M8,4)),Stammdaten!G3:O14,3)="","Stammdaten",VLOOKUP(VALUE(RIGHT(M8,4)),Stammdaten!G3:O14,3))</f>
        <v>0.1807</v>
      </c>
      <c r="D37" s="374"/>
      <c r="E37" s="114"/>
      <c r="F37" s="115">
        <f>IF(F35=0,0,MIN(VALUE(F36),ROUND(F35*$C$37,2)))</f>
        <v>0</v>
      </c>
      <c r="G37" s="116">
        <f aca="true" t="shared" si="8" ref="G37:Q37">IF(G35=0,0,MIN(VALUE(G36),ROUND(G35*$C$37,2)))</f>
        <v>0</v>
      </c>
      <c r="H37" s="116">
        <f t="shared" si="8"/>
        <v>0</v>
      </c>
      <c r="I37" s="116">
        <f t="shared" si="8"/>
        <v>0</v>
      </c>
      <c r="J37" s="116">
        <f t="shared" si="8"/>
        <v>0</v>
      </c>
      <c r="K37" s="116">
        <f t="shared" si="8"/>
        <v>0</v>
      </c>
      <c r="L37" s="116">
        <f t="shared" si="8"/>
        <v>0</v>
      </c>
      <c r="M37" s="116">
        <f t="shared" si="8"/>
        <v>0</v>
      </c>
      <c r="N37" s="116">
        <f t="shared" si="8"/>
        <v>0</v>
      </c>
      <c r="O37" s="116">
        <f t="shared" si="8"/>
        <v>0</v>
      </c>
      <c r="P37" s="116">
        <f t="shared" si="8"/>
        <v>0</v>
      </c>
      <c r="Q37" s="117">
        <f t="shared" si="8"/>
        <v>0</v>
      </c>
      <c r="R37" s="101">
        <f>SUM(F37:Q37)</f>
        <v>0</v>
      </c>
      <c r="S37" s="54"/>
    </row>
    <row r="38" spans="1:19" ht="21.75" customHeight="1">
      <c r="A38" s="366"/>
      <c r="B38" s="378" t="s">
        <v>21</v>
      </c>
      <c r="C38" s="440"/>
      <c r="D38" s="440"/>
      <c r="E38" s="440"/>
      <c r="F38" s="173">
        <v>0</v>
      </c>
      <c r="G38" s="174">
        <v>0</v>
      </c>
      <c r="H38" s="174">
        <v>0</v>
      </c>
      <c r="I38" s="174">
        <v>0</v>
      </c>
      <c r="J38" s="174">
        <v>0</v>
      </c>
      <c r="K38" s="174">
        <v>661.55</v>
      </c>
      <c r="L38" s="174">
        <v>0</v>
      </c>
      <c r="M38" s="174">
        <v>0</v>
      </c>
      <c r="N38" s="174">
        <v>0</v>
      </c>
      <c r="O38" s="174">
        <v>0</v>
      </c>
      <c r="P38" s="174">
        <v>697.06</v>
      </c>
      <c r="Q38" s="175">
        <v>0</v>
      </c>
      <c r="R38" s="108">
        <f t="shared" si="6"/>
        <v>1358.61</v>
      </c>
      <c r="S38" s="3"/>
    </row>
    <row r="39" spans="1:19" ht="21.75" customHeight="1">
      <c r="A39" s="366"/>
      <c r="B39" s="370"/>
      <c r="C39" s="374">
        <f>IF(VLOOKUP(VALUE(RIGHT(M8,4)),Stammdaten!G3:O14,4)="","Stammdaten",VLOOKUP(VALUE(RIGHT(M8,4)),Stammdaten!G3:O14,4))</f>
        <v>0.2113</v>
      </c>
      <c r="D39" s="374"/>
      <c r="E39" s="114"/>
      <c r="F39" s="115">
        <f>IF((F28+F29)=0,0,MIN(VALUE(F38),ROUND((F28+F29)*$C$39,2),ROUND(F31*$C$39,2)))</f>
        <v>0</v>
      </c>
      <c r="G39" s="116">
        <f aca="true" t="shared" si="9" ref="G39:Q39">IF((G28+G29)=0,0,MIN(VALUE(G38),ROUND((G28+G29)*$C$39,2),ROUND(G31*$C$39,2)))</f>
        <v>0</v>
      </c>
      <c r="H39" s="116">
        <f t="shared" si="9"/>
        <v>0</v>
      </c>
      <c r="I39" s="116">
        <f t="shared" si="9"/>
        <v>0</v>
      </c>
      <c r="J39" s="116">
        <f t="shared" si="9"/>
        <v>0</v>
      </c>
      <c r="K39" s="116">
        <f t="shared" si="9"/>
        <v>661.55</v>
      </c>
      <c r="L39" s="116">
        <f t="shared" si="9"/>
        <v>0</v>
      </c>
      <c r="M39" s="116">
        <f t="shared" si="9"/>
        <v>0</v>
      </c>
      <c r="N39" s="116">
        <f t="shared" si="9"/>
        <v>0</v>
      </c>
      <c r="O39" s="116">
        <f t="shared" si="9"/>
        <v>0</v>
      </c>
      <c r="P39" s="116">
        <f t="shared" si="9"/>
        <v>673.39</v>
      </c>
      <c r="Q39" s="117">
        <f t="shared" si="9"/>
        <v>0</v>
      </c>
      <c r="R39" s="101">
        <f t="shared" si="6"/>
        <v>1334.94</v>
      </c>
      <c r="S39" s="3"/>
    </row>
    <row r="40" spans="1:19" ht="21.75" customHeight="1">
      <c r="A40" s="366"/>
      <c r="B40" s="378" t="s">
        <v>10</v>
      </c>
      <c r="C40" s="375" t="s">
        <v>183</v>
      </c>
      <c r="D40" s="376"/>
      <c r="E40" s="377"/>
      <c r="F40" s="317">
        <f>F$30-F$25+F35</f>
        <v>3130.87</v>
      </c>
      <c r="G40" s="321">
        <f aca="true" t="shared" si="10" ref="G40:Q40">G$30-G$25+G35</f>
        <v>3130.87</v>
      </c>
      <c r="H40" s="321">
        <f t="shared" si="10"/>
        <v>3130.87</v>
      </c>
      <c r="I40" s="321">
        <f t="shared" si="10"/>
        <v>3130.87</v>
      </c>
      <c r="J40" s="321">
        <f t="shared" si="10"/>
        <v>3130.87</v>
      </c>
      <c r="K40" s="321">
        <f t="shared" si="10"/>
        <v>6261.74</v>
      </c>
      <c r="L40" s="321">
        <f t="shared" si="10"/>
        <v>3130.87</v>
      </c>
      <c r="M40" s="321">
        <f t="shared" si="10"/>
        <v>3130.87</v>
      </c>
      <c r="N40" s="321">
        <f t="shared" si="10"/>
        <v>3298.9300000000003</v>
      </c>
      <c r="O40" s="321">
        <f t="shared" si="10"/>
        <v>3298.9300000000003</v>
      </c>
      <c r="P40" s="321">
        <f t="shared" si="10"/>
        <v>6485.82</v>
      </c>
      <c r="Q40" s="322">
        <f t="shared" si="10"/>
        <v>3298.9300000000003</v>
      </c>
      <c r="R40" s="323">
        <f>SUM(F40:Q40)</f>
        <v>44560.439999999995</v>
      </c>
      <c r="S40" s="3"/>
    </row>
    <row r="41" spans="1:19" ht="21.75" customHeight="1">
      <c r="A41" s="366"/>
      <c r="B41" s="369"/>
      <c r="C41" s="121"/>
      <c r="D41" s="121"/>
      <c r="E41" s="122"/>
      <c r="F41" s="185">
        <v>0</v>
      </c>
      <c r="G41" s="186">
        <v>50.96</v>
      </c>
      <c r="H41" s="186">
        <v>50.96</v>
      </c>
      <c r="I41" s="186">
        <v>50.96</v>
      </c>
      <c r="J41" s="186">
        <v>50.96</v>
      </c>
      <c r="K41" s="186">
        <v>98.86</v>
      </c>
      <c r="L41" s="186">
        <v>50.96</v>
      </c>
      <c r="M41" s="186">
        <v>50.96</v>
      </c>
      <c r="N41" s="186">
        <v>53.53</v>
      </c>
      <c r="O41" s="186">
        <v>53.53</v>
      </c>
      <c r="P41" s="186">
        <v>104.01</v>
      </c>
      <c r="Q41" s="187">
        <v>53.53</v>
      </c>
      <c r="R41" s="123">
        <f t="shared" si="6"/>
        <v>669.2199999999999</v>
      </c>
      <c r="S41" s="3"/>
    </row>
    <row r="42" spans="1:19" ht="21.75" customHeight="1">
      <c r="A42" s="366"/>
      <c r="B42" s="370"/>
      <c r="C42" s="374">
        <f>IF(VLOOKUP(VALUE(RIGHT(M8,4)),Stammdaten!G3:O14,5)="","Stammdaten",VLOOKUP(VALUE(RIGHT(M8,4)),Stammdaten!G3:O14,5))</f>
        <v>0.0153</v>
      </c>
      <c r="D42" s="374"/>
      <c r="E42" s="114"/>
      <c r="F42" s="115">
        <f>MIN(ROUND(F40*$C42,2),VALUE(F41))</f>
        <v>0</v>
      </c>
      <c r="G42" s="116">
        <f aca="true" t="shared" si="11" ref="G42:Q42">MIN(ROUND(G40*$C42,2),VALUE(G41))</f>
        <v>47.9</v>
      </c>
      <c r="H42" s="116">
        <f t="shared" si="11"/>
        <v>47.9</v>
      </c>
      <c r="I42" s="116">
        <f t="shared" si="11"/>
        <v>47.9</v>
      </c>
      <c r="J42" s="116">
        <f t="shared" si="11"/>
        <v>47.9</v>
      </c>
      <c r="K42" s="116">
        <f t="shared" si="11"/>
        <v>95.8</v>
      </c>
      <c r="L42" s="116">
        <f t="shared" si="11"/>
        <v>47.9</v>
      </c>
      <c r="M42" s="116">
        <f t="shared" si="11"/>
        <v>47.9</v>
      </c>
      <c r="N42" s="116">
        <f t="shared" si="11"/>
        <v>50.47</v>
      </c>
      <c r="O42" s="116">
        <f t="shared" si="11"/>
        <v>50.47</v>
      </c>
      <c r="P42" s="116">
        <f t="shared" si="11"/>
        <v>99.23</v>
      </c>
      <c r="Q42" s="117">
        <f t="shared" si="11"/>
        <v>50.47</v>
      </c>
      <c r="R42" s="101">
        <f t="shared" si="6"/>
        <v>633.84</v>
      </c>
      <c r="S42" s="3"/>
    </row>
    <row r="43" spans="1:19" ht="21.75" customHeight="1">
      <c r="A43" s="366"/>
      <c r="B43" s="369" t="s">
        <v>142</v>
      </c>
      <c r="C43" s="441" t="s">
        <v>143</v>
      </c>
      <c r="D43" s="442"/>
      <c r="E43" s="443"/>
      <c r="F43" s="318">
        <f aca="true" t="shared" si="12" ref="F43:Q43">F26-F73-F84</f>
        <v>3130.87</v>
      </c>
      <c r="G43" s="319">
        <f t="shared" si="12"/>
        <v>3130.87</v>
      </c>
      <c r="H43" s="319">
        <f t="shared" si="12"/>
        <v>3130.87</v>
      </c>
      <c r="I43" s="319">
        <f t="shared" si="12"/>
        <v>3130.87</v>
      </c>
      <c r="J43" s="319">
        <f t="shared" si="12"/>
        <v>3130.87</v>
      </c>
      <c r="K43" s="319">
        <f t="shared" si="12"/>
        <v>6261.74</v>
      </c>
      <c r="L43" s="319">
        <f t="shared" si="12"/>
        <v>3130.87</v>
      </c>
      <c r="M43" s="319">
        <f t="shared" si="12"/>
        <v>3130.87</v>
      </c>
      <c r="N43" s="319">
        <f t="shared" si="12"/>
        <v>3298.9300000000003</v>
      </c>
      <c r="O43" s="319">
        <f t="shared" si="12"/>
        <v>3298.9300000000003</v>
      </c>
      <c r="P43" s="319">
        <f t="shared" si="12"/>
        <v>6597.860000000001</v>
      </c>
      <c r="Q43" s="320">
        <f t="shared" si="12"/>
        <v>3298.9300000000003</v>
      </c>
      <c r="R43" s="101">
        <f t="shared" si="6"/>
        <v>44672.479999999996</v>
      </c>
      <c r="S43" s="54"/>
    </row>
    <row r="44" spans="1:19" ht="21.75" customHeight="1">
      <c r="A44" s="366"/>
      <c r="B44" s="369"/>
      <c r="C44" s="281"/>
      <c r="D44" s="281"/>
      <c r="E44" s="282"/>
      <c r="F44" s="283">
        <v>0</v>
      </c>
      <c r="G44" s="284">
        <v>0</v>
      </c>
      <c r="H44" s="284">
        <v>0</v>
      </c>
      <c r="I44" s="284">
        <v>0</v>
      </c>
      <c r="J44" s="284">
        <v>0</v>
      </c>
      <c r="K44" s="284">
        <v>0</v>
      </c>
      <c r="L44" s="284">
        <v>0</v>
      </c>
      <c r="M44" s="284">
        <v>0</v>
      </c>
      <c r="N44" s="284">
        <v>0</v>
      </c>
      <c r="O44" s="284">
        <v>0</v>
      </c>
      <c r="P44" s="284">
        <v>0</v>
      </c>
      <c r="Q44" s="285">
        <v>0</v>
      </c>
      <c r="R44" s="286">
        <f t="shared" si="6"/>
        <v>0</v>
      </c>
      <c r="S44" s="54"/>
    </row>
    <row r="45" spans="1:19" ht="21.75" customHeight="1" thickBot="1">
      <c r="A45" s="367"/>
      <c r="B45" s="420"/>
      <c r="C45" s="380">
        <f>IF(VLOOKUP(VALUE(RIGHT(M8,4)),Stammdaten!G3:O14,6)="","Stammdaten",VLOOKUP(VALUE(RIGHT(M8,4)),Stammdaten!G3:O14,6))</f>
        <v>0.030749999999999996</v>
      </c>
      <c r="D45" s="380"/>
      <c r="E45" s="124"/>
      <c r="F45" s="125">
        <f>IF(F44&lt;=0,0,MIN(VALUE(F44),ROUND(F43*$C$45,2)))</f>
        <v>0</v>
      </c>
      <c r="G45" s="126">
        <f aca="true" t="shared" si="13" ref="G45:Q45">IF(G44&lt;=0,0,MIN(VALUE(G44),ROUND(G43*$C$45,2)))</f>
        <v>0</v>
      </c>
      <c r="H45" s="126">
        <f t="shared" si="13"/>
        <v>0</v>
      </c>
      <c r="I45" s="126">
        <f t="shared" si="13"/>
        <v>0</v>
      </c>
      <c r="J45" s="126">
        <f t="shared" si="13"/>
        <v>0</v>
      </c>
      <c r="K45" s="126">
        <f t="shared" si="13"/>
        <v>0</v>
      </c>
      <c r="L45" s="126">
        <f t="shared" si="13"/>
        <v>0</v>
      </c>
      <c r="M45" s="126">
        <f t="shared" si="13"/>
        <v>0</v>
      </c>
      <c r="N45" s="126">
        <f t="shared" si="13"/>
        <v>0</v>
      </c>
      <c r="O45" s="126">
        <f t="shared" si="13"/>
        <v>0</v>
      </c>
      <c r="P45" s="126">
        <f t="shared" si="13"/>
        <v>0</v>
      </c>
      <c r="Q45" s="84">
        <f t="shared" si="13"/>
        <v>0</v>
      </c>
      <c r="R45" s="127">
        <f t="shared" si="6"/>
        <v>0</v>
      </c>
      <c r="S45" s="54"/>
    </row>
    <row r="46" spans="1:20" ht="16.5" customHeight="1">
      <c r="A46" s="81"/>
      <c r="B46" s="79"/>
      <c r="C46" s="80"/>
      <c r="D46" s="80"/>
      <c r="E46" s="80"/>
      <c r="F46" s="67"/>
      <c r="G46" s="67"/>
      <c r="H46" s="63"/>
      <c r="I46" s="63"/>
      <c r="J46" s="63"/>
      <c r="K46" s="63"/>
      <c r="L46" s="63"/>
      <c r="M46" s="63"/>
      <c r="N46" s="63"/>
      <c r="O46" s="63"/>
      <c r="P46" s="63"/>
      <c r="Q46" s="63"/>
      <c r="R46" s="67"/>
      <c r="S46" s="54"/>
      <c r="T46" s="2"/>
    </row>
    <row r="47" spans="1:20" ht="21.75" customHeight="1">
      <c r="A47" s="81"/>
      <c r="B47" s="79"/>
      <c r="C47" s="80"/>
      <c r="D47" s="80"/>
      <c r="E47" s="80"/>
      <c r="F47" s="67"/>
      <c r="G47" s="67"/>
      <c r="H47" s="63"/>
      <c r="I47" s="63"/>
      <c r="J47" s="63"/>
      <c r="K47" s="63"/>
      <c r="L47" s="63"/>
      <c r="M47" s="63"/>
      <c r="N47" s="63"/>
      <c r="O47" s="63"/>
      <c r="P47" s="63"/>
      <c r="Q47" s="63"/>
      <c r="R47" s="67"/>
      <c r="S47" s="54"/>
      <c r="T47" s="2"/>
    </row>
    <row r="48" spans="1:20" ht="7.5" customHeight="1">
      <c r="A48" s="82"/>
      <c r="B48" s="79"/>
      <c r="C48" s="80"/>
      <c r="D48" s="80"/>
      <c r="E48" s="80"/>
      <c r="F48" s="67"/>
      <c r="G48" s="67"/>
      <c r="H48" s="63"/>
      <c r="I48" s="72"/>
      <c r="J48" s="72"/>
      <c r="K48" s="72"/>
      <c r="L48" s="63"/>
      <c r="M48" s="63"/>
      <c r="N48" s="63"/>
      <c r="O48" s="63"/>
      <c r="P48" s="63"/>
      <c r="Q48" s="63"/>
      <c r="R48" s="67"/>
      <c r="S48" s="54"/>
      <c r="T48" s="2"/>
    </row>
    <row r="49" spans="1:20" ht="7.5" customHeight="1">
      <c r="A49" s="82"/>
      <c r="B49" s="79"/>
      <c r="C49" s="80"/>
      <c r="D49" s="80"/>
      <c r="E49" s="80"/>
      <c r="F49" s="67"/>
      <c r="G49" s="67"/>
      <c r="H49" s="63"/>
      <c r="I49" s="72"/>
      <c r="J49" s="72"/>
      <c r="K49" s="72"/>
      <c r="L49" s="63"/>
      <c r="M49" s="63"/>
      <c r="N49" s="63"/>
      <c r="O49" s="63"/>
      <c r="P49" s="63"/>
      <c r="Q49" s="63"/>
      <c r="R49" s="67"/>
      <c r="S49" s="54"/>
      <c r="T49" s="2"/>
    </row>
    <row r="50" spans="1:19" ht="17.25" thickBot="1">
      <c r="A50" s="82"/>
      <c r="B50" s="79"/>
      <c r="C50" s="80"/>
      <c r="D50" s="80"/>
      <c r="E50" s="80"/>
      <c r="F50" s="67"/>
      <c r="G50" s="67"/>
      <c r="H50" s="67"/>
      <c r="I50" s="67"/>
      <c r="J50" s="67"/>
      <c r="K50" s="67"/>
      <c r="L50" s="67"/>
      <c r="M50" s="67"/>
      <c r="N50" s="67"/>
      <c r="O50" s="67"/>
      <c r="P50" s="67"/>
      <c r="Q50" s="67"/>
      <c r="R50" s="67"/>
      <c r="S50" s="54"/>
    </row>
    <row r="51" spans="1:19" ht="21.75" customHeight="1">
      <c r="A51" s="365" t="s">
        <v>2</v>
      </c>
      <c r="B51" s="379" t="s">
        <v>12</v>
      </c>
      <c r="C51" s="419"/>
      <c r="D51" s="419"/>
      <c r="E51" s="419"/>
      <c r="F51" s="179">
        <v>149.89</v>
      </c>
      <c r="G51" s="180">
        <v>149.89</v>
      </c>
      <c r="H51" s="180">
        <v>149.89</v>
      </c>
      <c r="I51" s="180">
        <v>149.89</v>
      </c>
      <c r="J51" s="180">
        <v>149.89</v>
      </c>
      <c r="K51" s="180">
        <v>290.78</v>
      </c>
      <c r="L51" s="180">
        <v>149.89</v>
      </c>
      <c r="M51" s="180">
        <v>149.89</v>
      </c>
      <c r="N51" s="180">
        <v>157.45</v>
      </c>
      <c r="O51" s="180">
        <v>157.45</v>
      </c>
      <c r="P51" s="180">
        <v>305.9</v>
      </c>
      <c r="Q51" s="181">
        <v>157.45</v>
      </c>
      <c r="R51" s="113">
        <f>SUM(F51:Q51)</f>
        <v>2118.2599999999998</v>
      </c>
      <c r="S51" s="3"/>
    </row>
    <row r="52" spans="1:19" ht="21.75" customHeight="1">
      <c r="A52" s="366"/>
      <c r="B52" s="370"/>
      <c r="C52" s="374">
        <f>IF(VLOOKUP(VALUE(RIGHT(M8,4)),Stammdaten!G3:O14,7)="","Stammdaten",VLOOKUP(VALUE(RIGHT(M8,4)),Stammdaten!G3:O14,7))</f>
        <v>0.045</v>
      </c>
      <c r="D52" s="374"/>
      <c r="E52" s="67"/>
      <c r="F52" s="115">
        <f>MIN(ROUND((F$30-F$25)*$C52,2),VALUE(F51))</f>
        <v>140.89</v>
      </c>
      <c r="G52" s="119">
        <f aca="true" t="shared" si="14" ref="G52:Q52">MIN(ROUND((G$30-G$25)*$C52,2),VALUE(G51))</f>
        <v>140.89</v>
      </c>
      <c r="H52" s="119">
        <f t="shared" si="14"/>
        <v>140.89</v>
      </c>
      <c r="I52" s="119">
        <f t="shared" si="14"/>
        <v>140.89</v>
      </c>
      <c r="J52" s="119">
        <f t="shared" si="14"/>
        <v>140.89</v>
      </c>
      <c r="K52" s="119">
        <f t="shared" si="14"/>
        <v>281.78</v>
      </c>
      <c r="L52" s="119">
        <f t="shared" si="14"/>
        <v>140.89</v>
      </c>
      <c r="M52" s="119">
        <f t="shared" si="14"/>
        <v>140.89</v>
      </c>
      <c r="N52" s="119">
        <f t="shared" si="14"/>
        <v>148.45</v>
      </c>
      <c r="O52" s="119">
        <f t="shared" si="14"/>
        <v>148.45</v>
      </c>
      <c r="P52" s="119">
        <f t="shared" si="14"/>
        <v>291.86</v>
      </c>
      <c r="Q52" s="120">
        <f t="shared" si="14"/>
        <v>148.45</v>
      </c>
      <c r="R52" s="118">
        <f>SUM(F52:Q52)</f>
        <v>2005.22</v>
      </c>
      <c r="S52" s="3"/>
    </row>
    <row r="53" spans="1:19" ht="21.75" customHeight="1">
      <c r="A53" s="366"/>
      <c r="B53" s="378" t="s">
        <v>11</v>
      </c>
      <c r="C53" s="121"/>
      <c r="D53" s="121"/>
      <c r="E53" s="122"/>
      <c r="F53" s="185">
        <v>14.66</v>
      </c>
      <c r="G53" s="186">
        <v>14.66</v>
      </c>
      <c r="H53" s="186">
        <v>14.66</v>
      </c>
      <c r="I53" s="186">
        <v>14.66</v>
      </c>
      <c r="J53" s="186">
        <v>14.66</v>
      </c>
      <c r="K53" s="186">
        <v>28.43</v>
      </c>
      <c r="L53" s="186">
        <v>14.66</v>
      </c>
      <c r="M53" s="186">
        <v>14.66</v>
      </c>
      <c r="N53" s="186">
        <v>15.4</v>
      </c>
      <c r="O53" s="186">
        <v>15.4</v>
      </c>
      <c r="P53" s="186">
        <v>29.91</v>
      </c>
      <c r="Q53" s="187">
        <v>15.4</v>
      </c>
      <c r="R53" s="123">
        <f>SUM(F53:Q53)</f>
        <v>207.16</v>
      </c>
      <c r="S53" s="3"/>
    </row>
    <row r="54" spans="1:19" ht="21.75" customHeight="1" thickBot="1">
      <c r="A54" s="367"/>
      <c r="B54" s="420"/>
      <c r="C54" s="380" t="str">
        <f>IF(VLOOKUP(VALUE(RIGHT(M8,4)),Stammdaten!G3:O14,8)="","Stammdaten",VLOOKUP(VALUE(RIGHT(M8,4)),Stammdaten!G3:O14,8))</f>
        <v>Stammdaten</v>
      </c>
      <c r="D54" s="380"/>
      <c r="E54" s="124"/>
      <c r="F54" s="125" t="e">
        <f>MIN(ROUND((F$30-F$25)*$C54,2),VALUE(F53))</f>
        <v>#VALUE!</v>
      </c>
      <c r="G54" s="126" t="e">
        <f aca="true" t="shared" si="15" ref="G54:Q54">MIN(ROUND((G$30-G$25)*$C54,2),VALUE(G53))</f>
        <v>#VALUE!</v>
      </c>
      <c r="H54" s="126" t="e">
        <f t="shared" si="15"/>
        <v>#VALUE!</v>
      </c>
      <c r="I54" s="126" t="e">
        <f t="shared" si="15"/>
        <v>#VALUE!</v>
      </c>
      <c r="J54" s="126" t="e">
        <f t="shared" si="15"/>
        <v>#VALUE!</v>
      </c>
      <c r="K54" s="126" t="e">
        <f t="shared" si="15"/>
        <v>#VALUE!</v>
      </c>
      <c r="L54" s="126" t="e">
        <f t="shared" si="15"/>
        <v>#VALUE!</v>
      </c>
      <c r="M54" s="126" t="e">
        <f t="shared" si="15"/>
        <v>#VALUE!</v>
      </c>
      <c r="N54" s="126" t="e">
        <f t="shared" si="15"/>
        <v>#VALUE!</v>
      </c>
      <c r="O54" s="126" t="e">
        <f t="shared" si="15"/>
        <v>#VALUE!</v>
      </c>
      <c r="P54" s="126" t="e">
        <f t="shared" si="15"/>
        <v>#VALUE!</v>
      </c>
      <c r="Q54" s="84" t="e">
        <f t="shared" si="15"/>
        <v>#VALUE!</v>
      </c>
      <c r="R54" s="127" t="e">
        <f>SUM(F54:Q54)</f>
        <v>#VALUE!</v>
      </c>
      <c r="S54" s="3"/>
    </row>
    <row r="55" spans="1:20" ht="7.5" customHeight="1" thickBot="1">
      <c r="A55" s="81"/>
      <c r="B55" s="79"/>
      <c r="C55" s="80"/>
      <c r="D55" s="80"/>
      <c r="E55" s="80"/>
      <c r="F55" s="67"/>
      <c r="G55" s="67"/>
      <c r="H55" s="63"/>
      <c r="I55" s="63"/>
      <c r="J55" s="63"/>
      <c r="K55" s="63"/>
      <c r="L55" s="63"/>
      <c r="M55" s="63"/>
      <c r="N55" s="63"/>
      <c r="O55" s="63"/>
      <c r="P55" s="63"/>
      <c r="Q55" s="63"/>
      <c r="R55" s="67"/>
      <c r="S55" s="54"/>
      <c r="T55" s="2"/>
    </row>
    <row r="56" spans="1:19" ht="15.75" customHeight="1">
      <c r="A56" s="431" t="s">
        <v>60</v>
      </c>
      <c r="B56" s="327"/>
      <c r="C56" s="362" t="s">
        <v>184</v>
      </c>
      <c r="D56" s="363"/>
      <c r="E56" s="364"/>
      <c r="F56" s="324">
        <f>(F$30-F$25)</f>
        <v>3130.87</v>
      </c>
      <c r="G56" s="325">
        <f aca="true" t="shared" si="16" ref="G56:Q56">(G$30-G$25)</f>
        <v>3130.87</v>
      </c>
      <c r="H56" s="325">
        <f t="shared" si="16"/>
        <v>3130.87</v>
      </c>
      <c r="I56" s="325">
        <f t="shared" si="16"/>
        <v>3130.87</v>
      </c>
      <c r="J56" s="325">
        <f t="shared" si="16"/>
        <v>3130.87</v>
      </c>
      <c r="K56" s="325">
        <f t="shared" si="16"/>
        <v>6261.74</v>
      </c>
      <c r="L56" s="325">
        <f t="shared" si="16"/>
        <v>3130.87</v>
      </c>
      <c r="M56" s="325">
        <f t="shared" si="16"/>
        <v>3130.87</v>
      </c>
      <c r="N56" s="325">
        <f t="shared" si="16"/>
        <v>3298.9300000000003</v>
      </c>
      <c r="O56" s="325">
        <f t="shared" si="16"/>
        <v>3298.9300000000003</v>
      </c>
      <c r="P56" s="325">
        <f t="shared" si="16"/>
        <v>6485.82</v>
      </c>
      <c r="Q56" s="326">
        <f t="shared" si="16"/>
        <v>3298.9300000000003</v>
      </c>
      <c r="R56" s="311">
        <f>SUM(F56:Q56)</f>
        <v>44560.439999999995</v>
      </c>
      <c r="S56" s="54"/>
    </row>
    <row r="57" spans="1:19" ht="21.75" customHeight="1">
      <c r="A57" s="432"/>
      <c r="B57" s="421" t="s">
        <v>0</v>
      </c>
      <c r="C57" s="422"/>
      <c r="D57" s="422"/>
      <c r="E57" s="422"/>
      <c r="F57" s="182">
        <v>99.93</v>
      </c>
      <c r="G57" s="183">
        <v>99.93</v>
      </c>
      <c r="H57" s="183">
        <v>99.93</v>
      </c>
      <c r="I57" s="183">
        <v>99.93</v>
      </c>
      <c r="J57" s="183">
        <v>99.93</v>
      </c>
      <c r="K57" s="183">
        <v>193.85</v>
      </c>
      <c r="L57" s="183">
        <v>99.93</v>
      </c>
      <c r="M57" s="183">
        <v>99.93</v>
      </c>
      <c r="N57" s="183">
        <v>104.97</v>
      </c>
      <c r="O57" s="183">
        <v>104.97</v>
      </c>
      <c r="P57" s="183">
        <v>203.94</v>
      </c>
      <c r="Q57" s="184">
        <v>104.97</v>
      </c>
      <c r="R57" s="118">
        <f>SUM(F57:Q57)</f>
        <v>1412.2100000000003</v>
      </c>
      <c r="S57" s="3"/>
    </row>
    <row r="58" spans="1:18" ht="21.75" customHeight="1">
      <c r="A58" s="432"/>
      <c r="B58" s="421"/>
      <c r="C58" s="423">
        <f>IF(VLOOKUP(VALUE(RIGHT(M8,4)),Stammdaten!G3:O14,9)="","Stammdaten",VLOOKUP(VALUE(RIGHT(M8,4)),Stammdaten!G3:O14,9))</f>
        <v>0.03</v>
      </c>
      <c r="D58" s="423"/>
      <c r="E58" s="67"/>
      <c r="F58" s="128">
        <f>MIN(ROUND((F$30-F$25)*$C58,2),VALUE(F57))</f>
        <v>93.93</v>
      </c>
      <c r="G58" s="119">
        <f aca="true" t="shared" si="17" ref="G58:Q58">MIN(ROUND((G$30-G$25)*$C58,2),VALUE(G57))</f>
        <v>93.93</v>
      </c>
      <c r="H58" s="119">
        <f t="shared" si="17"/>
        <v>93.93</v>
      </c>
      <c r="I58" s="119">
        <f t="shared" si="17"/>
        <v>93.93</v>
      </c>
      <c r="J58" s="119">
        <f t="shared" si="17"/>
        <v>93.93</v>
      </c>
      <c r="K58" s="119">
        <f t="shared" si="17"/>
        <v>187.85</v>
      </c>
      <c r="L58" s="119">
        <f t="shared" si="17"/>
        <v>93.93</v>
      </c>
      <c r="M58" s="119">
        <f t="shared" si="17"/>
        <v>93.93</v>
      </c>
      <c r="N58" s="119">
        <f t="shared" si="17"/>
        <v>98.97</v>
      </c>
      <c r="O58" s="119">
        <f t="shared" si="17"/>
        <v>98.97</v>
      </c>
      <c r="P58" s="119">
        <f t="shared" si="17"/>
        <v>194.57</v>
      </c>
      <c r="Q58" s="120">
        <f t="shared" si="17"/>
        <v>98.97</v>
      </c>
      <c r="R58" s="118">
        <f>SUM(F58:Q58)</f>
        <v>1336.8400000000001</v>
      </c>
    </row>
    <row r="59" spans="1:18" ht="21.75" customHeight="1" thickBot="1">
      <c r="A59" s="433"/>
      <c r="B59" s="129" t="s">
        <v>52</v>
      </c>
      <c r="C59" s="130"/>
      <c r="D59" s="130"/>
      <c r="E59" s="83"/>
      <c r="F59" s="176">
        <v>0</v>
      </c>
      <c r="G59" s="177">
        <v>0</v>
      </c>
      <c r="H59" s="177">
        <v>0</v>
      </c>
      <c r="I59" s="177">
        <v>0</v>
      </c>
      <c r="J59" s="177">
        <v>0</v>
      </c>
      <c r="K59" s="177">
        <v>0</v>
      </c>
      <c r="L59" s="177">
        <v>0</v>
      </c>
      <c r="M59" s="177">
        <v>0</v>
      </c>
      <c r="N59" s="177">
        <v>0</v>
      </c>
      <c r="O59" s="177">
        <v>0</v>
      </c>
      <c r="P59" s="177">
        <v>0</v>
      </c>
      <c r="Q59" s="178">
        <v>0</v>
      </c>
      <c r="R59" s="131">
        <f>IF(OR(RIGHT(M8,4)="2017",RIGHT(M8,4)="2023"),MIN(SUM(F59:Q59),2*53),MIN(SUM(F59:Q59),2*52))</f>
        <v>0</v>
      </c>
    </row>
    <row r="60" spans="1:18" s="54" customFormat="1" ht="7.5" customHeight="1" thickBot="1">
      <c r="A60" s="70"/>
      <c r="B60" s="71"/>
      <c r="C60" s="72"/>
      <c r="D60" s="72"/>
      <c r="E60" s="72"/>
      <c r="F60" s="72"/>
      <c r="G60" s="72"/>
      <c r="H60" s="72"/>
      <c r="I60" s="72"/>
      <c r="J60" s="72"/>
      <c r="K60" s="72"/>
      <c r="L60" s="72"/>
      <c r="M60" s="72"/>
      <c r="N60" s="72"/>
      <c r="O60" s="72"/>
      <c r="P60" s="72"/>
      <c r="Q60" s="72"/>
      <c r="R60" s="72"/>
    </row>
    <row r="61" spans="1:18" ht="21.75" customHeight="1" thickBot="1">
      <c r="A61" s="214" t="s">
        <v>122</v>
      </c>
      <c r="B61" s="437" t="s">
        <v>123</v>
      </c>
      <c r="C61" s="438"/>
      <c r="D61" s="438"/>
      <c r="E61" s="439"/>
      <c r="F61" s="215">
        <v>0</v>
      </c>
      <c r="G61" s="216">
        <v>0</v>
      </c>
      <c r="H61" s="216">
        <v>0</v>
      </c>
      <c r="I61" s="216">
        <v>0</v>
      </c>
      <c r="J61" s="216">
        <v>0</v>
      </c>
      <c r="K61" s="216">
        <v>0</v>
      </c>
      <c r="L61" s="216">
        <v>0</v>
      </c>
      <c r="M61" s="216">
        <v>0</v>
      </c>
      <c r="N61" s="216">
        <v>0</v>
      </c>
      <c r="O61" s="216">
        <v>0</v>
      </c>
      <c r="P61" s="216">
        <v>0</v>
      </c>
      <c r="Q61" s="163">
        <v>0</v>
      </c>
      <c r="R61" s="217">
        <f>SUM(F61:Q61)</f>
        <v>0</v>
      </c>
    </row>
    <row r="62" spans="1:18" s="218" customFormat="1" ht="7.5" customHeight="1" thickBot="1">
      <c r="A62" s="73"/>
      <c r="B62" s="74"/>
      <c r="C62" s="75"/>
      <c r="D62" s="75"/>
      <c r="E62" s="75"/>
      <c r="F62" s="76"/>
      <c r="G62" s="76"/>
      <c r="H62" s="76"/>
      <c r="I62" s="76"/>
      <c r="J62" s="76"/>
      <c r="K62" s="76"/>
      <c r="L62" s="76"/>
      <c r="M62" s="76"/>
      <c r="N62" s="76"/>
      <c r="O62" s="76"/>
      <c r="P62" s="76"/>
      <c r="Q62" s="76"/>
      <c r="R62" s="76"/>
    </row>
    <row r="63" spans="1:19" ht="19.5" customHeight="1" thickBot="1">
      <c r="A63" s="328" t="s">
        <v>78</v>
      </c>
      <c r="B63" s="329"/>
      <c r="C63" s="330"/>
      <c r="D63" s="330"/>
      <c r="E63" s="331"/>
      <c r="F63" s="332">
        <f aca="true" t="shared" si="18" ref="F63:Q63">-F25+F26+F33+F36+F38+F41+F44+F51+F53+F57+F59+F61</f>
        <v>4115.82</v>
      </c>
      <c r="G63" s="332">
        <f t="shared" si="18"/>
        <v>4166.78</v>
      </c>
      <c r="H63" s="332">
        <f t="shared" si="18"/>
        <v>4166.78</v>
      </c>
      <c r="I63" s="332">
        <f t="shared" si="18"/>
        <v>4166.78</v>
      </c>
      <c r="J63" s="332">
        <f t="shared" si="18"/>
        <v>4166.78</v>
      </c>
      <c r="K63" s="332">
        <f t="shared" si="18"/>
        <v>8255.68</v>
      </c>
      <c r="L63" s="332">
        <f t="shared" si="18"/>
        <v>4166.78</v>
      </c>
      <c r="M63" s="332">
        <f t="shared" si="18"/>
        <v>4166.78</v>
      </c>
      <c r="N63" s="332">
        <f t="shared" si="18"/>
        <v>4387.1</v>
      </c>
      <c r="O63" s="332">
        <f t="shared" si="18"/>
        <v>4387.1</v>
      </c>
      <c r="P63" s="332">
        <f t="shared" si="18"/>
        <v>9695.5</v>
      </c>
      <c r="Q63" s="332">
        <f t="shared" si="18"/>
        <v>4387.1</v>
      </c>
      <c r="R63" s="332">
        <f>SUM(F63:Q63)</f>
        <v>60228.97999999999</v>
      </c>
      <c r="S63" s="54"/>
    </row>
    <row r="64" spans="1:19" ht="19.5" customHeight="1" thickBot="1">
      <c r="A64" s="333" t="s">
        <v>79</v>
      </c>
      <c r="B64" s="334"/>
      <c r="C64" s="335"/>
      <c r="D64" s="335"/>
      <c r="E64" s="336"/>
      <c r="F64" s="337" t="e">
        <f aca="true" t="shared" si="19" ref="F64:Q64">-F25+F30+F34+F37+F39+F42+F45+F52+F54+F58+F59+F61</f>
        <v>#VALUE!</v>
      </c>
      <c r="G64" s="337" t="e">
        <f t="shared" si="19"/>
        <v>#VALUE!</v>
      </c>
      <c r="H64" s="337" t="e">
        <f t="shared" si="19"/>
        <v>#VALUE!</v>
      </c>
      <c r="I64" s="337" t="e">
        <f t="shared" si="19"/>
        <v>#VALUE!</v>
      </c>
      <c r="J64" s="337" t="e">
        <f t="shared" si="19"/>
        <v>#VALUE!</v>
      </c>
      <c r="K64" s="337" t="e">
        <f t="shared" si="19"/>
        <v>#VALUE!</v>
      </c>
      <c r="L64" s="337" t="e">
        <f t="shared" si="19"/>
        <v>#VALUE!</v>
      </c>
      <c r="M64" s="337" t="e">
        <f t="shared" si="19"/>
        <v>#VALUE!</v>
      </c>
      <c r="N64" s="337" t="e">
        <f t="shared" si="19"/>
        <v>#VALUE!</v>
      </c>
      <c r="O64" s="337" t="e">
        <f t="shared" si="19"/>
        <v>#VALUE!</v>
      </c>
      <c r="P64" s="337" t="e">
        <f t="shared" si="19"/>
        <v>#VALUE!</v>
      </c>
      <c r="Q64" s="337" t="e">
        <f t="shared" si="19"/>
        <v>#VALUE!</v>
      </c>
      <c r="R64" s="337" t="e">
        <f>SUM(F64:Q64)</f>
        <v>#VALUE!</v>
      </c>
      <c r="S64" s="54"/>
    </row>
    <row r="65" spans="1:18" s="218" customFormat="1" ht="7.5" customHeight="1" thickBot="1">
      <c r="A65" s="73"/>
      <c r="B65" s="74"/>
      <c r="C65" s="75"/>
      <c r="D65" s="75"/>
      <c r="E65" s="75"/>
      <c r="F65" s="76"/>
      <c r="G65" s="76"/>
      <c r="H65" s="76"/>
      <c r="I65" s="76"/>
      <c r="J65" s="76"/>
      <c r="K65" s="76"/>
      <c r="L65" s="76"/>
      <c r="M65" s="76"/>
      <c r="N65" s="76"/>
      <c r="O65" s="76"/>
      <c r="P65" s="76"/>
      <c r="Q65" s="76"/>
      <c r="R65" s="76"/>
    </row>
    <row r="66" spans="1:19" ht="21.75" customHeight="1" thickBot="1">
      <c r="A66" s="214" t="s">
        <v>185</v>
      </c>
      <c r="B66" s="424" t="s">
        <v>186</v>
      </c>
      <c r="C66" s="425"/>
      <c r="D66" s="425"/>
      <c r="E66" s="426"/>
      <c r="F66" s="215">
        <v>0</v>
      </c>
      <c r="G66" s="216">
        <v>0</v>
      </c>
      <c r="H66" s="216">
        <v>0</v>
      </c>
      <c r="I66" s="216">
        <v>0</v>
      </c>
      <c r="J66" s="216">
        <v>0</v>
      </c>
      <c r="K66" s="216">
        <v>0</v>
      </c>
      <c r="L66" s="216">
        <v>0</v>
      </c>
      <c r="M66" s="216">
        <v>0</v>
      </c>
      <c r="N66" s="216">
        <v>0</v>
      </c>
      <c r="O66" s="216">
        <v>0</v>
      </c>
      <c r="P66" s="216">
        <v>0</v>
      </c>
      <c r="Q66" s="163">
        <v>0</v>
      </c>
      <c r="R66" s="217">
        <f>SUM(F66:Q66)</f>
        <v>0</v>
      </c>
      <c r="S66" s="54"/>
    </row>
    <row r="67" spans="1:18" s="218" customFormat="1" ht="7.5" customHeight="1" thickBot="1">
      <c r="A67" s="73"/>
      <c r="B67" s="74"/>
      <c r="C67" s="75"/>
      <c r="D67" s="75"/>
      <c r="E67" s="75"/>
      <c r="F67" s="76"/>
      <c r="G67" s="76"/>
      <c r="H67" s="76"/>
      <c r="I67" s="76"/>
      <c r="J67" s="76"/>
      <c r="K67" s="76"/>
      <c r="L67" s="76"/>
      <c r="M67" s="76"/>
      <c r="N67" s="76"/>
      <c r="O67" s="76"/>
      <c r="P67" s="76"/>
      <c r="Q67" s="76"/>
      <c r="R67" s="76"/>
    </row>
    <row r="68" spans="1:18" ht="19.5" customHeight="1" thickBot="1">
      <c r="A68" s="77" t="s">
        <v>78</v>
      </c>
      <c r="B68" s="78"/>
      <c r="C68" s="355"/>
      <c r="D68" s="355"/>
      <c r="E68" s="161"/>
      <c r="F68" s="132">
        <f>F63-F66</f>
        <v>4115.82</v>
      </c>
      <c r="G68" s="132">
        <f aca="true" t="shared" si="20" ref="G68:P68">G63-G66</f>
        <v>4166.78</v>
      </c>
      <c r="H68" s="132">
        <f t="shared" si="20"/>
        <v>4166.78</v>
      </c>
      <c r="I68" s="132">
        <f t="shared" si="20"/>
        <v>4166.78</v>
      </c>
      <c r="J68" s="132">
        <f t="shared" si="20"/>
        <v>4166.78</v>
      </c>
      <c r="K68" s="132">
        <f t="shared" si="20"/>
        <v>8255.68</v>
      </c>
      <c r="L68" s="132">
        <f t="shared" si="20"/>
        <v>4166.78</v>
      </c>
      <c r="M68" s="132">
        <f t="shared" si="20"/>
        <v>4166.78</v>
      </c>
      <c r="N68" s="132">
        <f t="shared" si="20"/>
        <v>4387.1</v>
      </c>
      <c r="O68" s="132">
        <f t="shared" si="20"/>
        <v>4387.1</v>
      </c>
      <c r="P68" s="132">
        <f t="shared" si="20"/>
        <v>9695.5</v>
      </c>
      <c r="Q68" s="132">
        <f>Q63-Q66</f>
        <v>4387.1</v>
      </c>
      <c r="R68" s="132">
        <f>SUM(F68:Q68)</f>
        <v>60228.97999999999</v>
      </c>
    </row>
    <row r="69" spans="1:18" ht="19.5" customHeight="1" thickBot="1">
      <c r="A69" s="133" t="s">
        <v>79</v>
      </c>
      <c r="B69" s="134"/>
      <c r="C69" s="158"/>
      <c r="D69" s="158"/>
      <c r="E69" s="162"/>
      <c r="F69" s="135" t="e">
        <f>F64-F66</f>
        <v>#VALUE!</v>
      </c>
      <c r="G69" s="135" t="e">
        <f aca="true" t="shared" si="21" ref="G69:P69">G64-G66</f>
        <v>#VALUE!</v>
      </c>
      <c r="H69" s="135" t="e">
        <f t="shared" si="21"/>
        <v>#VALUE!</v>
      </c>
      <c r="I69" s="135" t="e">
        <f t="shared" si="21"/>
        <v>#VALUE!</v>
      </c>
      <c r="J69" s="135" t="e">
        <f t="shared" si="21"/>
        <v>#VALUE!</v>
      </c>
      <c r="K69" s="135" t="e">
        <f t="shared" si="21"/>
        <v>#VALUE!</v>
      </c>
      <c r="L69" s="135" t="e">
        <f t="shared" si="21"/>
        <v>#VALUE!</v>
      </c>
      <c r="M69" s="135" t="e">
        <f t="shared" si="21"/>
        <v>#VALUE!</v>
      </c>
      <c r="N69" s="135" t="e">
        <f t="shared" si="21"/>
        <v>#VALUE!</v>
      </c>
      <c r="O69" s="135" t="e">
        <f t="shared" si="21"/>
        <v>#VALUE!</v>
      </c>
      <c r="P69" s="135" t="e">
        <f t="shared" si="21"/>
        <v>#VALUE!</v>
      </c>
      <c r="Q69" s="135" t="e">
        <f>Q64-Q66</f>
        <v>#VALUE!</v>
      </c>
      <c r="R69" s="135" t="e">
        <f>SUM(F69:Q69)</f>
        <v>#VALUE!</v>
      </c>
    </row>
    <row r="70" spans="1:19" ht="10.5" customHeight="1">
      <c r="A70" s="79"/>
      <c r="B70" s="79"/>
      <c r="C70" s="80"/>
      <c r="D70" s="80"/>
      <c r="E70" s="80"/>
      <c r="F70" s="67"/>
      <c r="G70" s="67"/>
      <c r="H70" s="67"/>
      <c r="I70" s="67"/>
      <c r="J70" s="67"/>
      <c r="K70" s="63"/>
      <c r="L70" s="63"/>
      <c r="M70" s="63"/>
      <c r="N70" s="63"/>
      <c r="O70" s="63"/>
      <c r="P70" s="63"/>
      <c r="Q70" s="63"/>
      <c r="R70" s="67"/>
      <c r="S70" s="54"/>
    </row>
    <row r="71" spans="1:19" ht="10.5" customHeight="1">
      <c r="A71" s="79"/>
      <c r="B71" s="79"/>
      <c r="C71" s="80"/>
      <c r="D71" s="80"/>
      <c r="E71" s="80"/>
      <c r="F71" s="67"/>
      <c r="G71" s="67"/>
      <c r="H71" s="67"/>
      <c r="I71" s="67"/>
      <c r="J71" s="67"/>
      <c r="K71" s="63"/>
      <c r="L71" s="63"/>
      <c r="M71" s="63"/>
      <c r="N71" s="63"/>
      <c r="O71" s="63"/>
      <c r="P71" s="63"/>
      <c r="Q71" s="63"/>
      <c r="R71" s="67"/>
      <c r="S71" s="54"/>
    </row>
    <row r="72" spans="1:19" ht="17.25" thickBot="1">
      <c r="A72" s="63" t="s">
        <v>22</v>
      </c>
      <c r="B72" s="63"/>
      <c r="C72" s="63"/>
      <c r="D72" s="63"/>
      <c r="E72" s="63"/>
      <c r="F72" s="63"/>
      <c r="G72" s="63"/>
      <c r="H72" s="63"/>
      <c r="I72" s="63"/>
      <c r="J72" s="63"/>
      <c r="K72" s="63"/>
      <c r="L72" s="63"/>
      <c r="M72" s="63"/>
      <c r="N72" s="63"/>
      <c r="O72" s="63"/>
      <c r="P72" s="67"/>
      <c r="Q72" s="67"/>
      <c r="R72" s="67"/>
      <c r="S72" s="3"/>
    </row>
    <row r="73" spans="1:19" ht="16.5">
      <c r="A73" s="86" t="s">
        <v>23</v>
      </c>
      <c r="B73" s="434"/>
      <c r="C73" s="435"/>
      <c r="D73" s="435"/>
      <c r="E73" s="436"/>
      <c r="F73" s="164"/>
      <c r="G73" s="165"/>
      <c r="H73" s="165"/>
      <c r="I73" s="165"/>
      <c r="J73" s="165"/>
      <c r="K73" s="165"/>
      <c r="L73" s="165"/>
      <c r="M73" s="165"/>
      <c r="N73" s="165"/>
      <c r="O73" s="165"/>
      <c r="P73" s="165"/>
      <c r="Q73" s="166"/>
      <c r="R73" s="98">
        <f>SUM(F73:Q73)</f>
        <v>0</v>
      </c>
      <c r="S73" s="3"/>
    </row>
    <row r="74" spans="1:19" ht="16.5">
      <c r="A74" s="86" t="s">
        <v>24</v>
      </c>
      <c r="B74" s="427"/>
      <c r="C74" s="428"/>
      <c r="D74" s="428"/>
      <c r="E74" s="429"/>
      <c r="F74" s="170"/>
      <c r="G74" s="171"/>
      <c r="H74" s="171"/>
      <c r="I74" s="171"/>
      <c r="J74" s="171"/>
      <c r="K74" s="171"/>
      <c r="L74" s="171"/>
      <c r="M74" s="171"/>
      <c r="N74" s="171"/>
      <c r="O74" s="171"/>
      <c r="P74" s="171"/>
      <c r="Q74" s="172"/>
      <c r="R74" s="103">
        <f aca="true" t="shared" si="22" ref="R74:R79">SUM(F74:Q74)</f>
        <v>0</v>
      </c>
      <c r="S74" s="3"/>
    </row>
    <row r="75" spans="1:19" ht="16.5">
      <c r="A75" s="86" t="s">
        <v>25</v>
      </c>
      <c r="B75" s="427"/>
      <c r="C75" s="428"/>
      <c r="D75" s="428"/>
      <c r="E75" s="429"/>
      <c r="F75" s="170"/>
      <c r="G75" s="171"/>
      <c r="H75" s="171"/>
      <c r="I75" s="171"/>
      <c r="J75" s="171"/>
      <c r="K75" s="171"/>
      <c r="L75" s="171"/>
      <c r="M75" s="171"/>
      <c r="N75" s="171"/>
      <c r="O75" s="171"/>
      <c r="P75" s="171"/>
      <c r="Q75" s="172"/>
      <c r="R75" s="103">
        <f t="shared" si="22"/>
        <v>0</v>
      </c>
      <c r="S75" s="3"/>
    </row>
    <row r="76" spans="1:19" ht="16.5">
      <c r="A76" s="86" t="s">
        <v>26</v>
      </c>
      <c r="B76" s="427"/>
      <c r="C76" s="428"/>
      <c r="D76" s="428"/>
      <c r="E76" s="429"/>
      <c r="F76" s="170"/>
      <c r="G76" s="171"/>
      <c r="H76" s="171"/>
      <c r="I76" s="171"/>
      <c r="J76" s="171"/>
      <c r="K76" s="171"/>
      <c r="L76" s="171"/>
      <c r="M76" s="171"/>
      <c r="N76" s="171"/>
      <c r="O76" s="171"/>
      <c r="P76" s="171"/>
      <c r="Q76" s="172"/>
      <c r="R76" s="103">
        <f t="shared" si="22"/>
        <v>0</v>
      </c>
      <c r="S76" s="3"/>
    </row>
    <row r="77" spans="1:19" ht="16.5">
      <c r="A77" s="86" t="s">
        <v>27</v>
      </c>
      <c r="B77" s="427"/>
      <c r="C77" s="428"/>
      <c r="D77" s="428"/>
      <c r="E77" s="429"/>
      <c r="F77" s="170"/>
      <c r="G77" s="171"/>
      <c r="H77" s="171"/>
      <c r="I77" s="171"/>
      <c r="J77" s="171"/>
      <c r="K77" s="171"/>
      <c r="L77" s="171"/>
      <c r="M77" s="171"/>
      <c r="N77" s="171"/>
      <c r="O77" s="171"/>
      <c r="P77" s="171"/>
      <c r="Q77" s="172"/>
      <c r="R77" s="103">
        <f t="shared" si="22"/>
        <v>0</v>
      </c>
      <c r="S77" s="3"/>
    </row>
    <row r="78" spans="1:19" ht="16.5">
      <c r="A78" s="86" t="s">
        <v>28</v>
      </c>
      <c r="B78" s="427"/>
      <c r="C78" s="428"/>
      <c r="D78" s="428"/>
      <c r="E78" s="429"/>
      <c r="F78" s="170"/>
      <c r="G78" s="171"/>
      <c r="H78" s="171"/>
      <c r="I78" s="171"/>
      <c r="J78" s="171"/>
      <c r="K78" s="171"/>
      <c r="L78" s="171"/>
      <c r="M78" s="171"/>
      <c r="N78" s="171"/>
      <c r="O78" s="171"/>
      <c r="P78" s="171"/>
      <c r="Q78" s="172"/>
      <c r="R78" s="103">
        <f t="shared" si="22"/>
        <v>0</v>
      </c>
      <c r="S78" s="3"/>
    </row>
    <row r="79" spans="1:19" ht="17.25" thickBot="1">
      <c r="A79" s="86" t="s">
        <v>29</v>
      </c>
      <c r="B79" s="451"/>
      <c r="C79" s="452"/>
      <c r="D79" s="452"/>
      <c r="E79" s="453"/>
      <c r="F79" s="176"/>
      <c r="G79" s="177"/>
      <c r="H79" s="177"/>
      <c r="I79" s="177"/>
      <c r="J79" s="177"/>
      <c r="K79" s="177"/>
      <c r="L79" s="177"/>
      <c r="M79" s="177"/>
      <c r="N79" s="177"/>
      <c r="O79" s="177"/>
      <c r="P79" s="177"/>
      <c r="Q79" s="178"/>
      <c r="R79" s="131">
        <f t="shared" si="22"/>
        <v>0</v>
      </c>
      <c r="S79" s="3"/>
    </row>
    <row r="80" spans="1:19" ht="17.25" thickBot="1">
      <c r="A80" s="63"/>
      <c r="B80" s="63"/>
      <c r="C80" s="63"/>
      <c r="D80" s="63"/>
      <c r="E80" s="63"/>
      <c r="F80" s="143">
        <f aca="true" t="shared" si="23" ref="F80:R80">SUM(F73:F79)</f>
        <v>0</v>
      </c>
      <c r="G80" s="144">
        <f t="shared" si="23"/>
        <v>0</v>
      </c>
      <c r="H80" s="144">
        <f t="shared" si="23"/>
        <v>0</v>
      </c>
      <c r="I80" s="144">
        <f t="shared" si="23"/>
        <v>0</v>
      </c>
      <c r="J80" s="144">
        <f t="shared" si="23"/>
        <v>0</v>
      </c>
      <c r="K80" s="144">
        <f t="shared" si="23"/>
        <v>0</v>
      </c>
      <c r="L80" s="144">
        <f t="shared" si="23"/>
        <v>0</v>
      </c>
      <c r="M80" s="144">
        <f t="shared" si="23"/>
        <v>0</v>
      </c>
      <c r="N80" s="144">
        <f t="shared" si="23"/>
        <v>0</v>
      </c>
      <c r="O80" s="144">
        <f t="shared" si="23"/>
        <v>0</v>
      </c>
      <c r="P80" s="144">
        <f t="shared" si="23"/>
        <v>0</v>
      </c>
      <c r="Q80" s="145">
        <f t="shared" si="23"/>
        <v>0</v>
      </c>
      <c r="R80" s="68">
        <f t="shared" si="23"/>
        <v>0</v>
      </c>
      <c r="S80" s="3"/>
    </row>
    <row r="81" spans="1:19" ht="10.5" customHeight="1">
      <c r="A81" s="63"/>
      <c r="B81" s="63"/>
      <c r="C81" s="63"/>
      <c r="D81" s="63"/>
      <c r="E81" s="63"/>
      <c r="F81" s="63"/>
      <c r="G81" s="63"/>
      <c r="H81" s="63"/>
      <c r="I81" s="63"/>
      <c r="J81" s="63"/>
      <c r="K81" s="63"/>
      <c r="L81" s="63"/>
      <c r="M81" s="63"/>
      <c r="N81" s="63"/>
      <c r="O81" s="63"/>
      <c r="P81" s="63"/>
      <c r="Q81" s="63"/>
      <c r="R81" s="63"/>
      <c r="S81" s="3"/>
    </row>
    <row r="82" spans="1:19" ht="10.5" customHeight="1">
      <c r="A82" s="63"/>
      <c r="B82" s="63"/>
      <c r="C82" s="63"/>
      <c r="D82" s="63"/>
      <c r="E82" s="63"/>
      <c r="F82" s="63"/>
      <c r="G82" s="63"/>
      <c r="H82" s="63"/>
      <c r="I82" s="63"/>
      <c r="J82" s="63"/>
      <c r="K82" s="63"/>
      <c r="L82" s="63"/>
      <c r="M82" s="63"/>
      <c r="N82" s="63"/>
      <c r="O82" s="63"/>
      <c r="P82" s="63"/>
      <c r="Q82" s="63"/>
      <c r="R82" s="63"/>
      <c r="S82" s="3"/>
    </row>
    <row r="83" spans="1:19" ht="17.25" thickBot="1">
      <c r="A83" s="63" t="s">
        <v>30</v>
      </c>
      <c r="B83" s="63"/>
      <c r="C83" s="63"/>
      <c r="D83" s="63"/>
      <c r="E83" s="63"/>
      <c r="F83" s="63"/>
      <c r="G83" s="63"/>
      <c r="H83" s="63"/>
      <c r="I83" s="63"/>
      <c r="J83" s="63"/>
      <c r="K83" s="63"/>
      <c r="L83" s="63"/>
      <c r="M83" s="63"/>
      <c r="N83" s="63"/>
      <c r="O83" s="63"/>
      <c r="P83" s="63"/>
      <c r="Q83" s="63"/>
      <c r="R83" s="63"/>
      <c r="S83" s="3"/>
    </row>
    <row r="84" spans="1:19" ht="16.5">
      <c r="A84" s="86" t="s">
        <v>23</v>
      </c>
      <c r="B84" s="434" t="s">
        <v>192</v>
      </c>
      <c r="C84" s="435"/>
      <c r="D84" s="435"/>
      <c r="E84" s="436"/>
      <c r="F84" s="164"/>
      <c r="G84" s="165"/>
      <c r="H84" s="165"/>
      <c r="I84" s="165"/>
      <c r="J84" s="165"/>
      <c r="K84" s="165"/>
      <c r="L84" s="165"/>
      <c r="M84" s="165"/>
      <c r="N84" s="165"/>
      <c r="O84" s="165"/>
      <c r="P84" s="165">
        <v>1000</v>
      </c>
      <c r="Q84" s="166"/>
      <c r="R84" s="98">
        <f aca="true" t="shared" si="24" ref="R84:R90">SUM(F84:Q84)</f>
        <v>1000</v>
      </c>
      <c r="S84" s="3"/>
    </row>
    <row r="85" spans="1:19" ht="16.5">
      <c r="A85" s="86" t="s">
        <v>24</v>
      </c>
      <c r="B85" s="427"/>
      <c r="C85" s="428"/>
      <c r="D85" s="428"/>
      <c r="E85" s="429"/>
      <c r="F85" s="170"/>
      <c r="G85" s="171"/>
      <c r="H85" s="171"/>
      <c r="I85" s="171"/>
      <c r="J85" s="171"/>
      <c r="K85" s="171"/>
      <c r="L85" s="171"/>
      <c r="M85" s="171"/>
      <c r="N85" s="171"/>
      <c r="O85" s="171"/>
      <c r="P85" s="171"/>
      <c r="Q85" s="172"/>
      <c r="R85" s="103">
        <f t="shared" si="24"/>
        <v>0</v>
      </c>
      <c r="S85" s="3"/>
    </row>
    <row r="86" spans="1:19" ht="16.5">
      <c r="A86" s="86" t="s">
        <v>25</v>
      </c>
      <c r="B86" s="427"/>
      <c r="C86" s="428"/>
      <c r="D86" s="428"/>
      <c r="E86" s="429"/>
      <c r="F86" s="170"/>
      <c r="G86" s="171"/>
      <c r="H86" s="171"/>
      <c r="I86" s="171"/>
      <c r="J86" s="171"/>
      <c r="K86" s="171"/>
      <c r="L86" s="171"/>
      <c r="M86" s="171"/>
      <c r="N86" s="171"/>
      <c r="O86" s="171"/>
      <c r="P86" s="171"/>
      <c r="Q86" s="172"/>
      <c r="R86" s="103">
        <f t="shared" si="24"/>
        <v>0</v>
      </c>
      <c r="S86" s="3"/>
    </row>
    <row r="87" spans="1:19" ht="16.5">
      <c r="A87" s="86" t="s">
        <v>26</v>
      </c>
      <c r="B87" s="427"/>
      <c r="C87" s="428"/>
      <c r="D87" s="428"/>
      <c r="E87" s="429"/>
      <c r="F87" s="170"/>
      <c r="G87" s="171"/>
      <c r="H87" s="171"/>
      <c r="I87" s="171"/>
      <c r="J87" s="171"/>
      <c r="K87" s="171"/>
      <c r="L87" s="171"/>
      <c r="M87" s="171"/>
      <c r="N87" s="171"/>
      <c r="O87" s="171"/>
      <c r="P87" s="171"/>
      <c r="Q87" s="172"/>
      <c r="R87" s="103">
        <f t="shared" si="24"/>
        <v>0</v>
      </c>
      <c r="S87" s="3"/>
    </row>
    <row r="88" spans="1:19" ht="16.5">
      <c r="A88" s="86" t="s">
        <v>27</v>
      </c>
      <c r="B88" s="427"/>
      <c r="C88" s="428"/>
      <c r="D88" s="428"/>
      <c r="E88" s="429"/>
      <c r="F88" s="170"/>
      <c r="G88" s="171"/>
      <c r="H88" s="171"/>
      <c r="I88" s="171"/>
      <c r="J88" s="171"/>
      <c r="K88" s="171"/>
      <c r="L88" s="171"/>
      <c r="M88" s="171"/>
      <c r="N88" s="171"/>
      <c r="O88" s="171"/>
      <c r="P88" s="171"/>
      <c r="Q88" s="172"/>
      <c r="R88" s="103">
        <f t="shared" si="24"/>
        <v>0</v>
      </c>
      <c r="S88" s="3"/>
    </row>
    <row r="89" spans="1:19" ht="16.5">
      <c r="A89" s="86" t="s">
        <v>28</v>
      </c>
      <c r="B89" s="427"/>
      <c r="C89" s="428"/>
      <c r="D89" s="428"/>
      <c r="E89" s="429"/>
      <c r="F89" s="170"/>
      <c r="G89" s="171"/>
      <c r="H89" s="171"/>
      <c r="I89" s="171"/>
      <c r="J89" s="171"/>
      <c r="K89" s="171"/>
      <c r="L89" s="171"/>
      <c r="M89" s="171"/>
      <c r="N89" s="171"/>
      <c r="O89" s="171"/>
      <c r="P89" s="171"/>
      <c r="Q89" s="172"/>
      <c r="R89" s="103">
        <f t="shared" si="24"/>
        <v>0</v>
      </c>
      <c r="S89" s="3"/>
    </row>
    <row r="90" spans="1:19" ht="17.25" thickBot="1">
      <c r="A90" s="86" t="s">
        <v>29</v>
      </c>
      <c r="B90" s="451"/>
      <c r="C90" s="452"/>
      <c r="D90" s="452"/>
      <c r="E90" s="453"/>
      <c r="F90" s="176"/>
      <c r="G90" s="177"/>
      <c r="H90" s="177"/>
      <c r="I90" s="177"/>
      <c r="J90" s="177"/>
      <c r="K90" s="177"/>
      <c r="L90" s="177"/>
      <c r="M90" s="177"/>
      <c r="N90" s="177"/>
      <c r="O90" s="177"/>
      <c r="P90" s="177"/>
      <c r="Q90" s="178"/>
      <c r="R90" s="131">
        <f t="shared" si="24"/>
        <v>0</v>
      </c>
      <c r="S90" s="3"/>
    </row>
    <row r="91" spans="1:19" ht="17.25" thickBot="1">
      <c r="A91" s="63"/>
      <c r="B91" s="63"/>
      <c r="C91" s="63"/>
      <c r="D91" s="63"/>
      <c r="E91" s="63"/>
      <c r="F91" s="143">
        <f aca="true" t="shared" si="25" ref="F91:R91">SUM(F84:F90)</f>
        <v>0</v>
      </c>
      <c r="G91" s="144">
        <f t="shared" si="25"/>
        <v>0</v>
      </c>
      <c r="H91" s="144">
        <f t="shared" si="25"/>
        <v>0</v>
      </c>
      <c r="I91" s="144">
        <f t="shared" si="25"/>
        <v>0</v>
      </c>
      <c r="J91" s="144">
        <f t="shared" si="25"/>
        <v>0</v>
      </c>
      <c r="K91" s="144">
        <f t="shared" si="25"/>
        <v>0</v>
      </c>
      <c r="L91" s="144">
        <f t="shared" si="25"/>
        <v>0</v>
      </c>
      <c r="M91" s="144">
        <f t="shared" si="25"/>
        <v>0</v>
      </c>
      <c r="N91" s="144">
        <f t="shared" si="25"/>
        <v>0</v>
      </c>
      <c r="O91" s="144">
        <f t="shared" si="25"/>
        <v>0</v>
      </c>
      <c r="P91" s="144">
        <f t="shared" si="25"/>
        <v>1000</v>
      </c>
      <c r="Q91" s="145">
        <f t="shared" si="25"/>
        <v>0</v>
      </c>
      <c r="R91" s="68">
        <f t="shared" si="25"/>
        <v>1000</v>
      </c>
      <c r="S91" s="3"/>
    </row>
    <row r="92" spans="1:20" ht="10.5" customHeight="1">
      <c r="A92" s="79"/>
      <c r="B92" s="79"/>
      <c r="C92" s="80"/>
      <c r="D92" s="80"/>
      <c r="E92" s="80"/>
      <c r="F92" s="67"/>
      <c r="G92" s="67"/>
      <c r="H92" s="67"/>
      <c r="I92" s="67"/>
      <c r="J92" s="67"/>
      <c r="K92" s="63"/>
      <c r="L92" s="63"/>
      <c r="M92" s="63"/>
      <c r="N92" s="63"/>
      <c r="O92" s="63"/>
      <c r="P92" s="63"/>
      <c r="Q92" s="63"/>
      <c r="R92" s="67"/>
      <c r="S92" s="54"/>
      <c r="T92" s="67"/>
    </row>
    <row r="93" spans="1:20" ht="21.75" customHeight="1">
      <c r="A93" s="81" t="s">
        <v>48</v>
      </c>
      <c r="B93" s="79"/>
      <c r="C93" s="80"/>
      <c r="D93" s="80"/>
      <c r="E93" s="80"/>
      <c r="F93" s="80"/>
      <c r="G93" s="80"/>
      <c r="H93" s="54"/>
      <c r="I93" s="54"/>
      <c r="J93" s="54"/>
      <c r="K93" s="54"/>
      <c r="L93" s="54"/>
      <c r="M93" s="54"/>
      <c r="N93" s="54"/>
      <c r="O93" s="54"/>
      <c r="P93" s="54"/>
      <c r="Q93" s="63"/>
      <c r="R93" s="67"/>
      <c r="S93" s="54"/>
      <c r="T93" s="67"/>
    </row>
    <row r="94" spans="1:20" ht="7.5" customHeight="1">
      <c r="A94" s="82"/>
      <c r="B94" s="79"/>
      <c r="C94" s="80"/>
      <c r="D94" s="80"/>
      <c r="E94" s="80"/>
      <c r="F94" s="80"/>
      <c r="G94" s="80"/>
      <c r="H94" s="54"/>
      <c r="I94" s="71"/>
      <c r="J94" s="71"/>
      <c r="K94" s="71"/>
      <c r="L94" s="54"/>
      <c r="M94" s="54"/>
      <c r="N94" s="54"/>
      <c r="O94" s="54"/>
      <c r="P94" s="54"/>
      <c r="Q94" s="63"/>
      <c r="R94" s="67"/>
      <c r="S94" s="54"/>
      <c r="T94" s="67"/>
    </row>
    <row r="95" spans="1:19" ht="16.5" customHeight="1" thickBot="1">
      <c r="A95" s="82" t="s">
        <v>63</v>
      </c>
      <c r="B95" s="79"/>
      <c r="C95" s="80"/>
      <c r="D95" s="80"/>
      <c r="E95" s="80"/>
      <c r="F95" s="67"/>
      <c r="G95" s="67"/>
      <c r="H95" s="67"/>
      <c r="I95" s="67"/>
      <c r="J95" s="67"/>
      <c r="K95" s="67"/>
      <c r="L95" s="67"/>
      <c r="M95" s="67"/>
      <c r="N95" s="67"/>
      <c r="O95" s="67"/>
      <c r="P95" s="67"/>
      <c r="Q95" s="67"/>
      <c r="R95" s="67"/>
      <c r="S95" s="3"/>
    </row>
    <row r="96" spans="1:18" ht="16.5" customHeight="1">
      <c r="A96" s="79"/>
      <c r="B96" s="188" t="s">
        <v>56</v>
      </c>
      <c r="C96" s="189"/>
      <c r="D96" s="189"/>
      <c r="E96" s="190"/>
      <c r="F96" s="191">
        <v>1</v>
      </c>
      <c r="G96" s="192">
        <v>1</v>
      </c>
      <c r="H96" s="192">
        <v>1</v>
      </c>
      <c r="I96" s="192">
        <v>1</v>
      </c>
      <c r="J96" s="192">
        <v>1</v>
      </c>
      <c r="K96" s="192">
        <v>1</v>
      </c>
      <c r="L96" s="192">
        <v>1</v>
      </c>
      <c r="M96" s="192">
        <v>1</v>
      </c>
      <c r="N96" s="192">
        <v>1</v>
      </c>
      <c r="O96" s="192">
        <v>1</v>
      </c>
      <c r="P96" s="192">
        <v>1</v>
      </c>
      <c r="Q96" s="193">
        <v>1</v>
      </c>
      <c r="R96" s="3"/>
    </row>
    <row r="97" spans="1:18" ht="16.5" customHeight="1">
      <c r="A97" s="79"/>
      <c r="B97" s="194" t="s">
        <v>57</v>
      </c>
      <c r="C97" s="195"/>
      <c r="D97" s="195"/>
      <c r="E97" s="196"/>
      <c r="F97" s="197"/>
      <c r="G97" s="198"/>
      <c r="H97" s="198"/>
      <c r="I97" s="198"/>
      <c r="J97" s="198"/>
      <c r="K97" s="198"/>
      <c r="L97" s="198"/>
      <c r="M97" s="198"/>
      <c r="N97" s="198"/>
      <c r="O97" s="198"/>
      <c r="P97" s="198"/>
      <c r="Q97" s="199"/>
      <c r="R97" s="3"/>
    </row>
    <row r="98" spans="1:18" ht="16.5" customHeight="1">
      <c r="A98" s="79"/>
      <c r="B98" s="194" t="s">
        <v>58</v>
      </c>
      <c r="C98" s="195"/>
      <c r="D98" s="195"/>
      <c r="E98" s="196"/>
      <c r="F98" s="197"/>
      <c r="G98" s="198"/>
      <c r="H98" s="198"/>
      <c r="I98" s="198"/>
      <c r="J98" s="198"/>
      <c r="K98" s="198"/>
      <c r="L98" s="198"/>
      <c r="M98" s="198"/>
      <c r="N98" s="198"/>
      <c r="O98" s="198"/>
      <c r="P98" s="198"/>
      <c r="Q98" s="199"/>
      <c r="R98" s="3"/>
    </row>
    <row r="99" spans="1:18" ht="16.5" customHeight="1">
      <c r="A99" s="79"/>
      <c r="B99" s="200" t="s">
        <v>59</v>
      </c>
      <c r="C99" s="201"/>
      <c r="D99" s="201"/>
      <c r="E99" s="202"/>
      <c r="F99" s="197"/>
      <c r="G99" s="198"/>
      <c r="H99" s="198"/>
      <c r="I99" s="198"/>
      <c r="J99" s="198"/>
      <c r="K99" s="198"/>
      <c r="L99" s="198"/>
      <c r="M99" s="198"/>
      <c r="N99" s="198"/>
      <c r="O99" s="198"/>
      <c r="P99" s="198"/>
      <c r="Q99" s="199"/>
      <c r="R99" s="3"/>
    </row>
    <row r="100" spans="1:18" ht="16.5" customHeight="1" thickBot="1">
      <c r="A100" s="79"/>
      <c r="B100" s="203" t="s">
        <v>62</v>
      </c>
      <c r="C100" s="204"/>
      <c r="D100" s="204"/>
      <c r="E100" s="205"/>
      <c r="F100" s="206"/>
      <c r="G100" s="207"/>
      <c r="H100" s="207"/>
      <c r="I100" s="207"/>
      <c r="J100" s="207"/>
      <c r="K100" s="207"/>
      <c r="L100" s="207"/>
      <c r="M100" s="207"/>
      <c r="N100" s="207"/>
      <c r="O100" s="207"/>
      <c r="P100" s="207"/>
      <c r="Q100" s="208"/>
      <c r="R100" s="3"/>
    </row>
    <row r="101" spans="1:19" ht="16.5" customHeight="1" thickBot="1">
      <c r="A101" s="79"/>
      <c r="B101" s="85" t="s">
        <v>61</v>
      </c>
      <c r="C101" s="454"/>
      <c r="D101" s="454"/>
      <c r="E101" s="454"/>
      <c r="F101" s="146">
        <f>SUM(F96:F100)</f>
        <v>1</v>
      </c>
      <c r="G101" s="147">
        <f aca="true" t="shared" si="26" ref="G101:Q101">SUM(G96:G100)</f>
        <v>1</v>
      </c>
      <c r="H101" s="147">
        <f t="shared" si="26"/>
        <v>1</v>
      </c>
      <c r="I101" s="147">
        <f t="shared" si="26"/>
        <v>1</v>
      </c>
      <c r="J101" s="147">
        <f t="shared" si="26"/>
        <v>1</v>
      </c>
      <c r="K101" s="147">
        <f t="shared" si="26"/>
        <v>1</v>
      </c>
      <c r="L101" s="147">
        <f t="shared" si="26"/>
        <v>1</v>
      </c>
      <c r="M101" s="147">
        <f t="shared" si="26"/>
        <v>1</v>
      </c>
      <c r="N101" s="147">
        <f t="shared" si="26"/>
        <v>1</v>
      </c>
      <c r="O101" s="147">
        <f t="shared" si="26"/>
        <v>1</v>
      </c>
      <c r="P101" s="147">
        <f t="shared" si="26"/>
        <v>1</v>
      </c>
      <c r="Q101" s="148">
        <f t="shared" si="26"/>
        <v>1</v>
      </c>
      <c r="R101" s="3"/>
      <c r="S101" s="2"/>
    </row>
    <row r="102" spans="1:21" ht="16.5" customHeight="1">
      <c r="A102" s="81"/>
      <c r="B102" s="79"/>
      <c r="C102" s="80"/>
      <c r="D102" s="80"/>
      <c r="E102" s="80"/>
      <c r="F102" s="67"/>
      <c r="G102" s="67"/>
      <c r="H102" s="63"/>
      <c r="I102" s="63"/>
      <c r="J102" s="63"/>
      <c r="K102" s="63"/>
      <c r="L102" s="63"/>
      <c r="M102" s="63"/>
      <c r="N102" s="63"/>
      <c r="O102" s="63"/>
      <c r="P102" s="63"/>
      <c r="Q102" s="63"/>
      <c r="R102" s="67"/>
      <c r="S102" s="54"/>
      <c r="T102" s="67"/>
      <c r="U102" s="2"/>
    </row>
    <row r="103" spans="1:21" ht="7.5" customHeight="1">
      <c r="A103" s="82"/>
      <c r="B103" s="79"/>
      <c r="C103" s="80"/>
      <c r="D103" s="80"/>
      <c r="E103" s="80"/>
      <c r="F103" s="67"/>
      <c r="G103" s="67"/>
      <c r="H103" s="63"/>
      <c r="I103" s="72"/>
      <c r="J103" s="72"/>
      <c r="K103" s="72"/>
      <c r="L103" s="63"/>
      <c r="M103" s="63"/>
      <c r="N103" s="63"/>
      <c r="O103" s="63"/>
      <c r="P103" s="63"/>
      <c r="Q103" s="63"/>
      <c r="R103" s="67"/>
      <c r="S103" s="54"/>
      <c r="T103" s="67"/>
      <c r="U103" s="2"/>
    </row>
    <row r="104" spans="1:21" ht="7.5" customHeight="1">
      <c r="A104" s="82"/>
      <c r="B104" s="79"/>
      <c r="C104" s="80"/>
      <c r="D104" s="80"/>
      <c r="E104" s="80"/>
      <c r="F104" s="67"/>
      <c r="G104" s="67"/>
      <c r="H104" s="63"/>
      <c r="I104" s="72"/>
      <c r="J104" s="72"/>
      <c r="K104" s="72"/>
      <c r="L104" s="63"/>
      <c r="M104" s="63"/>
      <c r="N104" s="63"/>
      <c r="O104" s="63"/>
      <c r="P104" s="63"/>
      <c r="Q104" s="63"/>
      <c r="R104" s="67"/>
      <c r="S104" s="54"/>
      <c r="T104" s="67"/>
      <c r="U104" s="2"/>
    </row>
    <row r="105" spans="1:20" ht="16.5">
      <c r="A105" s="82" t="s">
        <v>14</v>
      </c>
      <c r="B105" s="79"/>
      <c r="C105" s="80"/>
      <c r="D105" s="80"/>
      <c r="E105" s="80"/>
      <c r="F105" s="67"/>
      <c r="G105" s="67"/>
      <c r="H105" s="67"/>
      <c r="I105" s="67"/>
      <c r="J105" s="67"/>
      <c r="K105" s="67"/>
      <c r="L105" s="67"/>
      <c r="M105" s="67"/>
      <c r="N105" s="67"/>
      <c r="O105" s="67"/>
      <c r="P105" s="67"/>
      <c r="Q105" s="67"/>
      <c r="R105" s="67"/>
      <c r="S105" s="54"/>
      <c r="T105" s="54"/>
    </row>
    <row r="106" spans="1:19" s="2" customFormat="1" ht="17.25" thickBot="1">
      <c r="A106" s="430" t="str">
        <f>B96</f>
        <v>Projekt 1</v>
      </c>
      <c r="B106" s="430"/>
      <c r="C106" s="80"/>
      <c r="D106" s="80"/>
      <c r="E106" s="80"/>
      <c r="F106" s="67"/>
      <c r="G106" s="67"/>
      <c r="H106" s="67"/>
      <c r="I106" s="67"/>
      <c r="J106" s="67"/>
      <c r="K106" s="67"/>
      <c r="L106" s="67"/>
      <c r="M106" s="67"/>
      <c r="N106" s="67"/>
      <c r="O106" s="67"/>
      <c r="P106" s="67"/>
      <c r="Q106" s="67"/>
      <c r="R106" s="67"/>
      <c r="S106" s="7"/>
    </row>
    <row r="107" spans="1:18" s="2" customFormat="1" ht="18" thickBot="1" thickTop="1">
      <c r="A107" s="79"/>
      <c r="B107" s="136" t="s">
        <v>49</v>
      </c>
      <c r="C107" s="137"/>
      <c r="D107" s="137"/>
      <c r="E107" s="138"/>
      <c r="F107" s="139" t="e">
        <f>ROUND(F$69*F96,2)</f>
        <v>#VALUE!</v>
      </c>
      <c r="G107" s="139" t="e">
        <f aca="true" t="shared" si="27" ref="G107:P107">ROUND(G$69*G96,2)</f>
        <v>#VALUE!</v>
      </c>
      <c r="H107" s="139" t="e">
        <f t="shared" si="27"/>
        <v>#VALUE!</v>
      </c>
      <c r="I107" s="139" t="e">
        <f t="shared" si="27"/>
        <v>#VALUE!</v>
      </c>
      <c r="J107" s="139" t="e">
        <f t="shared" si="27"/>
        <v>#VALUE!</v>
      </c>
      <c r="K107" s="139" t="e">
        <f t="shared" si="27"/>
        <v>#VALUE!</v>
      </c>
      <c r="L107" s="139" t="e">
        <f t="shared" si="27"/>
        <v>#VALUE!</v>
      </c>
      <c r="M107" s="139" t="e">
        <f t="shared" si="27"/>
        <v>#VALUE!</v>
      </c>
      <c r="N107" s="139" t="e">
        <f t="shared" si="27"/>
        <v>#VALUE!</v>
      </c>
      <c r="O107" s="139" t="e">
        <f t="shared" si="27"/>
        <v>#VALUE!</v>
      </c>
      <c r="P107" s="139" t="e">
        <f t="shared" si="27"/>
        <v>#VALUE!</v>
      </c>
      <c r="Q107" s="139" t="e">
        <f>ROUND(Q$69*Q96,2)</f>
        <v>#VALUE!</v>
      </c>
      <c r="R107" s="142" t="e">
        <f>SUM(F107:Q107)</f>
        <v>#VALUE!</v>
      </c>
    </row>
    <row r="108" spans="1:20" s="2" customFormat="1" ht="3.75" customHeight="1" thickBot="1" thickTop="1">
      <c r="A108" s="79"/>
      <c r="B108" s="220"/>
      <c r="C108" s="220"/>
      <c r="D108" s="220"/>
      <c r="E108" s="220"/>
      <c r="F108" s="220"/>
      <c r="G108" s="220"/>
      <c r="H108" s="220"/>
      <c r="I108" s="220"/>
      <c r="J108" s="220"/>
      <c r="K108" s="220"/>
      <c r="L108" s="220"/>
      <c r="M108" s="220"/>
      <c r="N108" s="220"/>
      <c r="O108" s="220"/>
      <c r="P108" s="220"/>
      <c r="Q108" s="220"/>
      <c r="R108" s="221"/>
      <c r="S108" s="222"/>
      <c r="T108" s="222"/>
    </row>
    <row r="109" spans="1:20" s="2" customFormat="1" ht="16.5">
      <c r="A109" s="79"/>
      <c r="B109" s="67"/>
      <c r="C109" s="67"/>
      <c r="D109" s="67"/>
      <c r="E109" s="67"/>
      <c r="F109" s="67"/>
      <c r="G109" s="67"/>
      <c r="H109" s="67"/>
      <c r="I109" s="67"/>
      <c r="J109" s="67"/>
      <c r="K109" s="234"/>
      <c r="L109" s="448" t="str">
        <f>CONCATENATE("Anspruch an projektbezogenen Personalkosten",IF($F$12="ja"," (unterjährig)"," (vollständiges Jahr)"))</f>
        <v>Anspruch an projektbezogenen Personalkosten (unterjährig)</v>
      </c>
      <c r="M109" s="449"/>
      <c r="N109" s="449"/>
      <c r="O109" s="449"/>
      <c r="P109" s="449"/>
      <c r="Q109" s="449"/>
      <c r="R109" s="450"/>
      <c r="S109" s="224"/>
      <c r="T109" s="225" t="e">
        <f>R107</f>
        <v>#VALUE!</v>
      </c>
    </row>
    <row r="110" spans="1:20" s="2" customFormat="1" ht="16.5">
      <c r="A110" s="79"/>
      <c r="B110" s="223"/>
      <c r="C110" s="223"/>
      <c r="D110" s="223"/>
      <c r="E110" s="223"/>
      <c r="F110" s="223"/>
      <c r="G110" s="223"/>
      <c r="H110" s="223"/>
      <c r="I110" s="223"/>
      <c r="J110" s="223"/>
      <c r="K110" s="235"/>
      <c r="L110" s="226"/>
      <c r="M110" s="227"/>
      <c r="N110" s="227"/>
      <c r="O110" s="227"/>
      <c r="P110" s="228"/>
      <c r="Q110" s="228"/>
      <c r="R110" s="229" t="str">
        <f>CONCATENATE("bereits abgerechnet im Jahr ",$M$8)</f>
        <v>bereits abgerechnet im Jahr 2015</v>
      </c>
      <c r="S110" s="230"/>
      <c r="T110" s="231"/>
    </row>
    <row r="111" spans="1:20" s="2" customFormat="1" ht="17.25" thickBot="1">
      <c r="A111" s="79"/>
      <c r="B111" s="223"/>
      <c r="C111" s="223"/>
      <c r="D111" s="223"/>
      <c r="E111" s="223"/>
      <c r="F111" s="223"/>
      <c r="G111" s="223"/>
      <c r="H111" s="223"/>
      <c r="I111" s="223"/>
      <c r="J111" s="223"/>
      <c r="K111" s="235"/>
      <c r="L111" s="444" t="str">
        <f>CONCATENATE("Anspruch bei dieser Abrechnung für das Jahr ",$M$8)</f>
        <v>Anspruch bei dieser Abrechnung für das Jahr 2015</v>
      </c>
      <c r="M111" s="445"/>
      <c r="N111" s="445"/>
      <c r="O111" s="445"/>
      <c r="P111" s="445"/>
      <c r="Q111" s="445"/>
      <c r="R111" s="446"/>
      <c r="S111" s="232"/>
      <c r="T111" s="233" t="e">
        <f>T109-T110</f>
        <v>#VALUE!</v>
      </c>
    </row>
    <row r="112" spans="1:19" s="2" customFormat="1" ht="17.25" thickBot="1">
      <c r="A112" s="447" t="str">
        <f>B97</f>
        <v>Projekt 2</v>
      </c>
      <c r="B112" s="430"/>
      <c r="C112" s="80"/>
      <c r="D112" s="80"/>
      <c r="E112" s="80"/>
      <c r="F112" s="67"/>
      <c r="G112" s="67"/>
      <c r="H112" s="67"/>
      <c r="I112" s="67"/>
      <c r="J112" s="67"/>
      <c r="K112" s="67"/>
      <c r="L112" s="67"/>
      <c r="M112" s="67"/>
      <c r="N112" s="67"/>
      <c r="O112" s="67"/>
      <c r="P112" s="67"/>
      <c r="Q112" s="67"/>
      <c r="R112" s="67"/>
      <c r="S112" s="7"/>
    </row>
    <row r="113" spans="1:18" s="2" customFormat="1" ht="18" thickBot="1" thickTop="1">
      <c r="A113" s="79"/>
      <c r="B113" s="136" t="s">
        <v>49</v>
      </c>
      <c r="C113" s="137"/>
      <c r="D113" s="137"/>
      <c r="E113" s="138"/>
      <c r="F113" s="139" t="e">
        <f>ROUND(F$69*F97,2)</f>
        <v>#VALUE!</v>
      </c>
      <c r="G113" s="139" t="e">
        <f aca="true" t="shared" si="28" ref="G113:P113">ROUND(G$69*G97,2)</f>
        <v>#VALUE!</v>
      </c>
      <c r="H113" s="139" t="e">
        <f t="shared" si="28"/>
        <v>#VALUE!</v>
      </c>
      <c r="I113" s="139" t="e">
        <f t="shared" si="28"/>
        <v>#VALUE!</v>
      </c>
      <c r="J113" s="139" t="e">
        <f t="shared" si="28"/>
        <v>#VALUE!</v>
      </c>
      <c r="K113" s="139" t="e">
        <f t="shared" si="28"/>
        <v>#VALUE!</v>
      </c>
      <c r="L113" s="139" t="e">
        <f t="shared" si="28"/>
        <v>#VALUE!</v>
      </c>
      <c r="M113" s="139" t="e">
        <f t="shared" si="28"/>
        <v>#VALUE!</v>
      </c>
      <c r="N113" s="139" t="e">
        <f t="shared" si="28"/>
        <v>#VALUE!</v>
      </c>
      <c r="O113" s="139" t="e">
        <f t="shared" si="28"/>
        <v>#VALUE!</v>
      </c>
      <c r="P113" s="139" t="e">
        <f t="shared" si="28"/>
        <v>#VALUE!</v>
      </c>
      <c r="Q113" s="139" t="e">
        <f>ROUND(Q$69*Q97,2)</f>
        <v>#VALUE!</v>
      </c>
      <c r="R113" s="142" t="e">
        <f>SUM(F113:Q113)</f>
        <v>#VALUE!</v>
      </c>
    </row>
    <row r="114" spans="1:20" s="2" customFormat="1" ht="3.75" customHeight="1" thickBot="1" thickTop="1">
      <c r="A114" s="79"/>
      <c r="B114" s="220"/>
      <c r="C114" s="220"/>
      <c r="D114" s="220"/>
      <c r="E114" s="220"/>
      <c r="F114" s="220"/>
      <c r="G114" s="220"/>
      <c r="H114" s="220"/>
      <c r="I114" s="220"/>
      <c r="J114" s="220"/>
      <c r="K114" s="220"/>
      <c r="L114" s="220"/>
      <c r="M114" s="220"/>
      <c r="N114" s="220"/>
      <c r="O114" s="220"/>
      <c r="P114" s="220"/>
      <c r="Q114" s="220"/>
      <c r="R114" s="221"/>
      <c r="S114" s="222"/>
      <c r="T114" s="222"/>
    </row>
    <row r="115" spans="1:20" s="2" customFormat="1" ht="16.5">
      <c r="A115" s="79"/>
      <c r="B115" s="67"/>
      <c r="C115" s="67"/>
      <c r="D115" s="67"/>
      <c r="E115" s="67"/>
      <c r="F115" s="67"/>
      <c r="G115" s="67"/>
      <c r="H115" s="67"/>
      <c r="I115" s="67"/>
      <c r="J115" s="67"/>
      <c r="K115" s="234"/>
      <c r="L115" s="448" t="str">
        <f>CONCATENATE("Anspruch an projektbezogenen Personalkosten",IF($F$12="ja"," (unterjährig)"," (vollständiges Jahr)"))</f>
        <v>Anspruch an projektbezogenen Personalkosten (unterjährig)</v>
      </c>
      <c r="M115" s="449"/>
      <c r="N115" s="449"/>
      <c r="O115" s="449"/>
      <c r="P115" s="449"/>
      <c r="Q115" s="449"/>
      <c r="R115" s="450"/>
      <c r="S115" s="224"/>
      <c r="T115" s="225" t="e">
        <f>R113</f>
        <v>#VALUE!</v>
      </c>
    </row>
    <row r="116" spans="1:20" s="2" customFormat="1" ht="16.5">
      <c r="A116" s="79"/>
      <c r="B116" s="223"/>
      <c r="C116" s="223"/>
      <c r="D116" s="223"/>
      <c r="E116" s="223"/>
      <c r="F116" s="223"/>
      <c r="G116" s="223"/>
      <c r="H116" s="223"/>
      <c r="I116" s="223"/>
      <c r="J116" s="223"/>
      <c r="K116" s="235"/>
      <c r="L116" s="226"/>
      <c r="M116" s="227"/>
      <c r="N116" s="227"/>
      <c r="O116" s="227"/>
      <c r="P116" s="228"/>
      <c r="Q116" s="228"/>
      <c r="R116" s="229" t="str">
        <f>CONCATENATE("bereits abgerechnet im Jahr ",$M$8)</f>
        <v>bereits abgerechnet im Jahr 2015</v>
      </c>
      <c r="S116" s="230"/>
      <c r="T116" s="231"/>
    </row>
    <row r="117" spans="1:20" s="2" customFormat="1" ht="17.25" thickBot="1">
      <c r="A117" s="79"/>
      <c r="B117" s="223"/>
      <c r="C117" s="223"/>
      <c r="D117" s="223"/>
      <c r="E117" s="223"/>
      <c r="F117" s="223"/>
      <c r="G117" s="223"/>
      <c r="H117" s="223"/>
      <c r="I117" s="223"/>
      <c r="J117" s="223"/>
      <c r="K117" s="235"/>
      <c r="L117" s="444" t="str">
        <f>CONCATENATE("Anspruch bei dieser Abrechnung für das Jahr ",$M$8)</f>
        <v>Anspruch bei dieser Abrechnung für das Jahr 2015</v>
      </c>
      <c r="M117" s="445"/>
      <c r="N117" s="445"/>
      <c r="O117" s="445"/>
      <c r="P117" s="445"/>
      <c r="Q117" s="445"/>
      <c r="R117" s="446"/>
      <c r="S117" s="232"/>
      <c r="T117" s="233" t="e">
        <f>T115-T116</f>
        <v>#VALUE!</v>
      </c>
    </row>
    <row r="118" spans="1:19" s="2" customFormat="1" ht="17.25" thickBot="1">
      <c r="A118" s="447" t="str">
        <f>B98</f>
        <v>Projekt 3</v>
      </c>
      <c r="B118" s="430"/>
      <c r="C118" s="80"/>
      <c r="D118" s="80"/>
      <c r="E118" s="80"/>
      <c r="F118" s="67"/>
      <c r="G118" s="67"/>
      <c r="H118" s="67"/>
      <c r="I118" s="67"/>
      <c r="J118" s="67"/>
      <c r="K118" s="67"/>
      <c r="L118" s="67"/>
      <c r="M118" s="67"/>
      <c r="N118" s="67"/>
      <c r="O118" s="67"/>
      <c r="P118" s="67"/>
      <c r="Q118" s="67"/>
      <c r="R118" s="67"/>
      <c r="S118" s="7"/>
    </row>
    <row r="119" spans="1:18" s="2" customFormat="1" ht="18" thickBot="1" thickTop="1">
      <c r="A119" s="79"/>
      <c r="B119" s="136" t="s">
        <v>49</v>
      </c>
      <c r="C119" s="137"/>
      <c r="D119" s="137"/>
      <c r="E119" s="138"/>
      <c r="F119" s="139" t="e">
        <f>ROUND(F$69*F98,2)</f>
        <v>#VALUE!</v>
      </c>
      <c r="G119" s="139" t="e">
        <f aca="true" t="shared" si="29" ref="G119:P119">ROUND(G$69*G98,2)</f>
        <v>#VALUE!</v>
      </c>
      <c r="H119" s="139" t="e">
        <f t="shared" si="29"/>
        <v>#VALUE!</v>
      </c>
      <c r="I119" s="139" t="e">
        <f t="shared" si="29"/>
        <v>#VALUE!</v>
      </c>
      <c r="J119" s="139" t="e">
        <f t="shared" si="29"/>
        <v>#VALUE!</v>
      </c>
      <c r="K119" s="139" t="e">
        <f t="shared" si="29"/>
        <v>#VALUE!</v>
      </c>
      <c r="L119" s="139" t="e">
        <f t="shared" si="29"/>
        <v>#VALUE!</v>
      </c>
      <c r="M119" s="139" t="e">
        <f t="shared" si="29"/>
        <v>#VALUE!</v>
      </c>
      <c r="N119" s="139" t="e">
        <f t="shared" si="29"/>
        <v>#VALUE!</v>
      </c>
      <c r="O119" s="139" t="e">
        <f t="shared" si="29"/>
        <v>#VALUE!</v>
      </c>
      <c r="P119" s="139" t="e">
        <f t="shared" si="29"/>
        <v>#VALUE!</v>
      </c>
      <c r="Q119" s="139" t="e">
        <f>ROUND(Q$69*Q98,2)</f>
        <v>#VALUE!</v>
      </c>
      <c r="R119" s="142" t="e">
        <f>SUM(F119:Q119)</f>
        <v>#VALUE!</v>
      </c>
    </row>
    <row r="120" spans="1:20" s="2" customFormat="1" ht="3.75" customHeight="1" thickBot="1" thickTop="1">
      <c r="A120" s="79"/>
      <c r="B120" s="220"/>
      <c r="C120" s="220"/>
      <c r="D120" s="220"/>
      <c r="E120" s="220"/>
      <c r="F120" s="220"/>
      <c r="G120" s="220"/>
      <c r="H120" s="220"/>
      <c r="I120" s="220"/>
      <c r="J120" s="220"/>
      <c r="K120" s="220"/>
      <c r="L120" s="220"/>
      <c r="M120" s="220"/>
      <c r="N120" s="220"/>
      <c r="O120" s="220"/>
      <c r="P120" s="220"/>
      <c r="Q120" s="220"/>
      <c r="R120" s="221"/>
      <c r="S120" s="222"/>
      <c r="T120" s="222"/>
    </row>
    <row r="121" spans="1:20" s="2" customFormat="1" ht="16.5">
      <c r="A121" s="79"/>
      <c r="B121" s="67"/>
      <c r="C121" s="67"/>
      <c r="D121" s="67"/>
      <c r="E121" s="67"/>
      <c r="F121" s="67"/>
      <c r="G121" s="67"/>
      <c r="H121" s="67"/>
      <c r="I121" s="67"/>
      <c r="J121" s="67"/>
      <c r="K121" s="234"/>
      <c r="L121" s="448" t="str">
        <f>CONCATENATE("Anspruch an projektbezogenen Personalkosten",IF($F$12="ja"," (unterjährig)"," (vollständiges Jahr)"))</f>
        <v>Anspruch an projektbezogenen Personalkosten (unterjährig)</v>
      </c>
      <c r="M121" s="449"/>
      <c r="N121" s="449"/>
      <c r="O121" s="449"/>
      <c r="P121" s="449"/>
      <c r="Q121" s="449"/>
      <c r="R121" s="450"/>
      <c r="S121" s="224"/>
      <c r="T121" s="225" t="e">
        <f>R119</f>
        <v>#VALUE!</v>
      </c>
    </row>
    <row r="122" spans="1:20" s="2" customFormat="1" ht="16.5">
      <c r="A122" s="79"/>
      <c r="B122" s="223"/>
      <c r="C122" s="223"/>
      <c r="D122" s="223"/>
      <c r="E122" s="223"/>
      <c r="F122" s="223"/>
      <c r="G122" s="223"/>
      <c r="H122" s="223"/>
      <c r="I122" s="223"/>
      <c r="J122" s="223"/>
      <c r="K122" s="235"/>
      <c r="L122" s="226"/>
      <c r="M122" s="227"/>
      <c r="N122" s="227"/>
      <c r="O122" s="227"/>
      <c r="P122" s="228"/>
      <c r="Q122" s="228"/>
      <c r="R122" s="229" t="str">
        <f>CONCATENATE("bereits abgerechnet im Jahr ",$M$8)</f>
        <v>bereits abgerechnet im Jahr 2015</v>
      </c>
      <c r="S122" s="230"/>
      <c r="T122" s="231"/>
    </row>
    <row r="123" spans="1:20" s="2" customFormat="1" ht="17.25" thickBot="1">
      <c r="A123" s="79"/>
      <c r="B123" s="223"/>
      <c r="C123" s="223"/>
      <c r="D123" s="223"/>
      <c r="E123" s="223"/>
      <c r="F123" s="223"/>
      <c r="G123" s="223"/>
      <c r="H123" s="223"/>
      <c r="I123" s="223"/>
      <c r="J123" s="223"/>
      <c r="K123" s="235"/>
      <c r="L123" s="444" t="str">
        <f>CONCATENATE("Anspruch bei dieser Abrechnung für das Jahr ",$M$8)</f>
        <v>Anspruch bei dieser Abrechnung für das Jahr 2015</v>
      </c>
      <c r="M123" s="445"/>
      <c r="N123" s="445"/>
      <c r="O123" s="445"/>
      <c r="P123" s="445"/>
      <c r="Q123" s="445"/>
      <c r="R123" s="446"/>
      <c r="S123" s="232"/>
      <c r="T123" s="233" t="e">
        <f>T121-T122</f>
        <v>#VALUE!</v>
      </c>
    </row>
    <row r="124" spans="1:19" s="2" customFormat="1" ht="17.25" thickBot="1">
      <c r="A124" s="447" t="str">
        <f>B99</f>
        <v>Projekt 4</v>
      </c>
      <c r="B124" s="430"/>
      <c r="C124" s="80"/>
      <c r="D124" s="80"/>
      <c r="E124" s="80"/>
      <c r="F124" s="67"/>
      <c r="G124" s="67"/>
      <c r="H124" s="67"/>
      <c r="I124" s="67"/>
      <c r="J124" s="67"/>
      <c r="K124" s="67"/>
      <c r="L124" s="67"/>
      <c r="M124" s="67"/>
      <c r="N124" s="67"/>
      <c r="O124" s="67"/>
      <c r="P124" s="67"/>
      <c r="Q124" s="67"/>
      <c r="R124" s="67"/>
      <c r="S124" s="7"/>
    </row>
    <row r="125" spans="1:18" s="2" customFormat="1" ht="18" thickBot="1" thickTop="1">
      <c r="A125" s="79"/>
      <c r="B125" s="136" t="s">
        <v>49</v>
      </c>
      <c r="C125" s="137"/>
      <c r="D125" s="137"/>
      <c r="E125" s="138"/>
      <c r="F125" s="139" t="e">
        <f>ROUND(F$69*F99,2)</f>
        <v>#VALUE!</v>
      </c>
      <c r="G125" s="139" t="e">
        <f aca="true" t="shared" si="30" ref="G125:P125">ROUND(G$69*G99,2)</f>
        <v>#VALUE!</v>
      </c>
      <c r="H125" s="139" t="e">
        <f t="shared" si="30"/>
        <v>#VALUE!</v>
      </c>
      <c r="I125" s="139" t="e">
        <f t="shared" si="30"/>
        <v>#VALUE!</v>
      </c>
      <c r="J125" s="139" t="e">
        <f t="shared" si="30"/>
        <v>#VALUE!</v>
      </c>
      <c r="K125" s="139" t="e">
        <f t="shared" si="30"/>
        <v>#VALUE!</v>
      </c>
      <c r="L125" s="139" t="e">
        <f t="shared" si="30"/>
        <v>#VALUE!</v>
      </c>
      <c r="M125" s="139" t="e">
        <f t="shared" si="30"/>
        <v>#VALUE!</v>
      </c>
      <c r="N125" s="139" t="e">
        <f t="shared" si="30"/>
        <v>#VALUE!</v>
      </c>
      <c r="O125" s="139" t="e">
        <f t="shared" si="30"/>
        <v>#VALUE!</v>
      </c>
      <c r="P125" s="139" t="e">
        <f t="shared" si="30"/>
        <v>#VALUE!</v>
      </c>
      <c r="Q125" s="139" t="e">
        <f>ROUND(Q$69*Q99,2)</f>
        <v>#VALUE!</v>
      </c>
      <c r="R125" s="142" t="e">
        <f>SUM(F125:Q125)</f>
        <v>#VALUE!</v>
      </c>
    </row>
    <row r="126" spans="1:20" s="2" customFormat="1" ht="3.75" customHeight="1" thickBot="1" thickTop="1">
      <c r="A126" s="79"/>
      <c r="B126" s="220"/>
      <c r="C126" s="220"/>
      <c r="D126" s="220"/>
      <c r="E126" s="220"/>
      <c r="F126" s="220"/>
      <c r="G126" s="220"/>
      <c r="H126" s="220"/>
      <c r="I126" s="220"/>
      <c r="J126" s="220"/>
      <c r="K126" s="220"/>
      <c r="L126" s="220"/>
      <c r="M126" s="220"/>
      <c r="N126" s="220"/>
      <c r="O126" s="220"/>
      <c r="P126" s="220"/>
      <c r="Q126" s="220"/>
      <c r="R126" s="221"/>
      <c r="S126" s="222"/>
      <c r="T126" s="222"/>
    </row>
    <row r="127" spans="1:20" s="2" customFormat="1" ht="16.5">
      <c r="A127" s="79"/>
      <c r="B127" s="67"/>
      <c r="C127" s="67"/>
      <c r="D127" s="67"/>
      <c r="E127" s="67"/>
      <c r="F127" s="67"/>
      <c r="G127" s="67"/>
      <c r="H127" s="67"/>
      <c r="I127" s="67"/>
      <c r="J127" s="67"/>
      <c r="K127" s="234"/>
      <c r="L127" s="448" t="str">
        <f>CONCATENATE("Anspruch an projektbezogenen Personalkosten",IF($F$12="ja"," (unterjährig)"," (vollständiges Jahr)"))</f>
        <v>Anspruch an projektbezogenen Personalkosten (unterjährig)</v>
      </c>
      <c r="M127" s="449"/>
      <c r="N127" s="449"/>
      <c r="O127" s="449"/>
      <c r="P127" s="449"/>
      <c r="Q127" s="449"/>
      <c r="R127" s="450"/>
      <c r="S127" s="224"/>
      <c r="T127" s="225" t="e">
        <f>R125</f>
        <v>#VALUE!</v>
      </c>
    </row>
    <row r="128" spans="1:20" s="2" customFormat="1" ht="16.5">
      <c r="A128" s="79"/>
      <c r="B128" s="223"/>
      <c r="C128" s="223"/>
      <c r="D128" s="223"/>
      <c r="E128" s="223"/>
      <c r="F128" s="223"/>
      <c r="G128" s="223"/>
      <c r="H128" s="223"/>
      <c r="I128" s="223"/>
      <c r="J128" s="223"/>
      <c r="K128" s="235"/>
      <c r="L128" s="226"/>
      <c r="M128" s="227"/>
      <c r="N128" s="227"/>
      <c r="O128" s="227"/>
      <c r="P128" s="228"/>
      <c r="Q128" s="228"/>
      <c r="R128" s="229" t="str">
        <f>CONCATENATE("bereits abgerechnet im Jahr ",$M$8)</f>
        <v>bereits abgerechnet im Jahr 2015</v>
      </c>
      <c r="S128" s="230"/>
      <c r="T128" s="231"/>
    </row>
    <row r="129" spans="1:20" s="2" customFormat="1" ht="17.25" thickBot="1">
      <c r="A129" s="79"/>
      <c r="B129" s="223"/>
      <c r="C129" s="223"/>
      <c r="D129" s="223"/>
      <c r="E129" s="223"/>
      <c r="F129" s="223"/>
      <c r="G129" s="223"/>
      <c r="H129" s="223"/>
      <c r="I129" s="223"/>
      <c r="J129" s="223"/>
      <c r="K129" s="235"/>
      <c r="L129" s="444" t="str">
        <f>CONCATENATE("Anspruch bei dieser Abrechnung für das Jahr ",$M$8)</f>
        <v>Anspruch bei dieser Abrechnung für das Jahr 2015</v>
      </c>
      <c r="M129" s="445"/>
      <c r="N129" s="445"/>
      <c r="O129" s="445"/>
      <c r="P129" s="445"/>
      <c r="Q129" s="445"/>
      <c r="R129" s="446"/>
      <c r="S129" s="232"/>
      <c r="T129" s="233" t="e">
        <f>T127-T128</f>
        <v>#VALUE!</v>
      </c>
    </row>
    <row r="130" spans="1:19" s="2" customFormat="1" ht="17.25" thickBot="1">
      <c r="A130" s="447" t="str">
        <f>B100</f>
        <v>andere Tätigkeiten</v>
      </c>
      <c r="B130" s="430"/>
      <c r="C130" s="80"/>
      <c r="D130" s="80"/>
      <c r="E130" s="80"/>
      <c r="F130" s="67"/>
      <c r="G130" s="67"/>
      <c r="H130" s="67"/>
      <c r="I130" s="67"/>
      <c r="J130" s="67"/>
      <c r="K130" s="67"/>
      <c r="L130" s="67"/>
      <c r="M130" s="67"/>
      <c r="N130" s="67"/>
      <c r="O130" s="67"/>
      <c r="P130" s="67"/>
      <c r="Q130" s="67"/>
      <c r="R130" s="67"/>
      <c r="S130" s="7"/>
    </row>
    <row r="131" spans="1:18" s="2" customFormat="1" ht="18" thickBot="1" thickTop="1">
      <c r="A131" s="79"/>
      <c r="B131" s="136" t="s">
        <v>49</v>
      </c>
      <c r="C131" s="137"/>
      <c r="D131" s="137"/>
      <c r="E131" s="138"/>
      <c r="F131" s="139" t="e">
        <f>ROUND(F$69*F100,2)</f>
        <v>#VALUE!</v>
      </c>
      <c r="G131" s="139" t="e">
        <f aca="true" t="shared" si="31" ref="G131:P131">ROUND(G$69*G100,2)</f>
        <v>#VALUE!</v>
      </c>
      <c r="H131" s="139" t="e">
        <f t="shared" si="31"/>
        <v>#VALUE!</v>
      </c>
      <c r="I131" s="139" t="e">
        <f t="shared" si="31"/>
        <v>#VALUE!</v>
      </c>
      <c r="J131" s="139" t="e">
        <f t="shared" si="31"/>
        <v>#VALUE!</v>
      </c>
      <c r="K131" s="139" t="e">
        <f t="shared" si="31"/>
        <v>#VALUE!</v>
      </c>
      <c r="L131" s="139" t="e">
        <f t="shared" si="31"/>
        <v>#VALUE!</v>
      </c>
      <c r="M131" s="139" t="e">
        <f t="shared" si="31"/>
        <v>#VALUE!</v>
      </c>
      <c r="N131" s="139" t="e">
        <f t="shared" si="31"/>
        <v>#VALUE!</v>
      </c>
      <c r="O131" s="139" t="e">
        <f t="shared" si="31"/>
        <v>#VALUE!</v>
      </c>
      <c r="P131" s="139" t="e">
        <f t="shared" si="31"/>
        <v>#VALUE!</v>
      </c>
      <c r="Q131" s="139" t="e">
        <f>ROUND(Q$69*Q100,2)</f>
        <v>#VALUE!</v>
      </c>
      <c r="R131" s="142" t="e">
        <f>SUM(F131:Q131)</f>
        <v>#VALUE!</v>
      </c>
    </row>
    <row r="132" spans="1:20" s="2" customFormat="1" ht="3.75" customHeight="1" thickBot="1" thickTop="1">
      <c r="A132" s="79"/>
      <c r="B132" s="220"/>
      <c r="C132" s="220"/>
      <c r="D132" s="220"/>
      <c r="E132" s="220"/>
      <c r="F132" s="220"/>
      <c r="G132" s="220"/>
      <c r="H132" s="220"/>
      <c r="I132" s="220"/>
      <c r="J132" s="220"/>
      <c r="K132" s="220"/>
      <c r="L132" s="220"/>
      <c r="M132" s="220"/>
      <c r="N132" s="220"/>
      <c r="O132" s="220"/>
      <c r="P132" s="220"/>
      <c r="Q132" s="220"/>
      <c r="R132" s="221"/>
      <c r="S132" s="222"/>
      <c r="T132" s="222"/>
    </row>
    <row r="133" spans="1:20" s="2" customFormat="1" ht="16.5">
      <c r="A133" s="79"/>
      <c r="B133" s="67"/>
      <c r="C133" s="67"/>
      <c r="D133" s="67"/>
      <c r="E133" s="67"/>
      <c r="F133" s="67"/>
      <c r="G133" s="67"/>
      <c r="H133" s="67"/>
      <c r="I133" s="67"/>
      <c r="J133" s="67"/>
      <c r="K133" s="234"/>
      <c r="L133" s="448" t="str">
        <f>CONCATENATE("Anspruch an projektbezogenen Personalkosten",IF($F$12="ja"," (unterjährig)"," (vollständiges Jahr)"))</f>
        <v>Anspruch an projektbezogenen Personalkosten (unterjährig)</v>
      </c>
      <c r="M133" s="449"/>
      <c r="N133" s="449"/>
      <c r="O133" s="449"/>
      <c r="P133" s="449"/>
      <c r="Q133" s="449"/>
      <c r="R133" s="450"/>
      <c r="S133" s="224"/>
      <c r="T133" s="225" t="e">
        <f>R131</f>
        <v>#VALUE!</v>
      </c>
    </row>
    <row r="134" spans="1:20" s="2" customFormat="1" ht="16.5">
      <c r="A134" s="79"/>
      <c r="B134" s="223"/>
      <c r="C134" s="223"/>
      <c r="D134" s="223"/>
      <c r="E134" s="223"/>
      <c r="F134" s="223"/>
      <c r="G134" s="223"/>
      <c r="H134" s="223"/>
      <c r="I134" s="223"/>
      <c r="J134" s="223"/>
      <c r="K134" s="235"/>
      <c r="L134" s="226"/>
      <c r="M134" s="227"/>
      <c r="N134" s="227"/>
      <c r="O134" s="227"/>
      <c r="P134" s="228"/>
      <c r="Q134" s="228"/>
      <c r="R134" s="229" t="str">
        <f>CONCATENATE("bereits abgerechnet im Jahr ",$M$8)</f>
        <v>bereits abgerechnet im Jahr 2015</v>
      </c>
      <c r="S134" s="230"/>
      <c r="T134" s="231"/>
    </row>
    <row r="135" spans="1:20" s="2" customFormat="1" ht="17.25" thickBot="1">
      <c r="A135" s="79"/>
      <c r="B135" s="223"/>
      <c r="C135" s="223"/>
      <c r="D135" s="223"/>
      <c r="E135" s="223"/>
      <c r="F135" s="223"/>
      <c r="G135" s="223"/>
      <c r="H135" s="223"/>
      <c r="I135" s="223"/>
      <c r="J135" s="223"/>
      <c r="K135" s="235"/>
      <c r="L135" s="444" t="str">
        <f>CONCATENATE("Anspruch bei dieser Abrechnung für das Jahr ",$M$8)</f>
        <v>Anspruch bei dieser Abrechnung für das Jahr 2015</v>
      </c>
      <c r="M135" s="445"/>
      <c r="N135" s="445"/>
      <c r="O135" s="445"/>
      <c r="P135" s="445"/>
      <c r="Q135" s="445"/>
      <c r="R135" s="446"/>
      <c r="S135" s="232"/>
      <c r="T135" s="233" t="e">
        <f>T133-T134</f>
        <v>#VALUE!</v>
      </c>
    </row>
    <row r="136" spans="1:19" s="2" customFormat="1" ht="17.25" thickBot="1">
      <c r="A136" s="430" t="str">
        <f>CONCATENATE("Gesamt ",M8)</f>
        <v>Gesamt 2015</v>
      </c>
      <c r="B136" s="430"/>
      <c r="C136" s="80"/>
      <c r="D136" s="80"/>
      <c r="E136" s="80"/>
      <c r="F136" s="67"/>
      <c r="G136" s="67"/>
      <c r="H136" s="67"/>
      <c r="I136" s="67"/>
      <c r="J136" s="67"/>
      <c r="K136" s="67"/>
      <c r="L136" s="67"/>
      <c r="M136" s="67"/>
      <c r="N136" s="67"/>
      <c r="O136" s="67"/>
      <c r="P136" s="67"/>
      <c r="Q136" s="67"/>
      <c r="R136" s="67"/>
      <c r="S136" s="7"/>
    </row>
    <row r="137" spans="1:18" s="2" customFormat="1" ht="18" thickBot="1" thickTop="1">
      <c r="A137" s="79"/>
      <c r="B137" s="136" t="s">
        <v>49</v>
      </c>
      <c r="C137" s="137"/>
      <c r="D137" s="137"/>
      <c r="E137" s="138"/>
      <c r="F137" s="139" t="e">
        <f aca="true" t="shared" si="32" ref="F137:Q137">F107+F113+F119+F125+F131</f>
        <v>#VALUE!</v>
      </c>
      <c r="G137" s="140" t="e">
        <f t="shared" si="32"/>
        <v>#VALUE!</v>
      </c>
      <c r="H137" s="140" t="e">
        <f t="shared" si="32"/>
        <v>#VALUE!</v>
      </c>
      <c r="I137" s="140" t="e">
        <f t="shared" si="32"/>
        <v>#VALUE!</v>
      </c>
      <c r="J137" s="140" t="e">
        <f t="shared" si="32"/>
        <v>#VALUE!</v>
      </c>
      <c r="K137" s="140" t="e">
        <f t="shared" si="32"/>
        <v>#VALUE!</v>
      </c>
      <c r="L137" s="140" t="e">
        <f t="shared" si="32"/>
        <v>#VALUE!</v>
      </c>
      <c r="M137" s="140" t="e">
        <f t="shared" si="32"/>
        <v>#VALUE!</v>
      </c>
      <c r="N137" s="140" t="e">
        <f t="shared" si="32"/>
        <v>#VALUE!</v>
      </c>
      <c r="O137" s="140" t="e">
        <f t="shared" si="32"/>
        <v>#VALUE!</v>
      </c>
      <c r="P137" s="140" t="e">
        <f t="shared" si="32"/>
        <v>#VALUE!</v>
      </c>
      <c r="Q137" s="141" t="e">
        <f t="shared" si="32"/>
        <v>#VALUE!</v>
      </c>
      <c r="R137" s="142" t="e">
        <f>SUM(F137:Q137)</f>
        <v>#VALUE!</v>
      </c>
    </row>
    <row r="138" spans="1:20" s="2" customFormat="1" ht="3.75" customHeight="1" thickBot="1" thickTop="1">
      <c r="A138" s="79"/>
      <c r="B138" s="220"/>
      <c r="C138" s="220"/>
      <c r="D138" s="220"/>
      <c r="E138" s="220"/>
      <c r="F138" s="220"/>
      <c r="G138" s="220"/>
      <c r="H138" s="220"/>
      <c r="I138" s="220"/>
      <c r="J138" s="220"/>
      <c r="K138" s="220"/>
      <c r="L138" s="220"/>
      <c r="M138" s="220"/>
      <c r="N138" s="220"/>
      <c r="O138" s="220"/>
      <c r="P138" s="220"/>
      <c r="Q138" s="220"/>
      <c r="R138" s="221"/>
      <c r="S138" s="222"/>
      <c r="T138" s="222"/>
    </row>
    <row r="139" spans="1:20" s="2" customFormat="1" ht="16.5">
      <c r="A139" s="79"/>
      <c r="B139" s="67"/>
      <c r="C139" s="67"/>
      <c r="D139" s="67"/>
      <c r="E139" s="67"/>
      <c r="F139" s="67"/>
      <c r="G139" s="67"/>
      <c r="H139" s="67"/>
      <c r="I139" s="67"/>
      <c r="J139" s="67"/>
      <c r="K139" s="234"/>
      <c r="L139" s="448" t="str">
        <f>CONCATENATE("Anspruch an projektbezogenen Personalkosten",IF($F$12="ja"," (unterjährig)"," (vollständiges Jahr)"))</f>
        <v>Anspruch an projektbezogenen Personalkosten (unterjährig)</v>
      </c>
      <c r="M139" s="449"/>
      <c r="N139" s="449"/>
      <c r="O139" s="449"/>
      <c r="P139" s="449"/>
      <c r="Q139" s="449"/>
      <c r="R139" s="450"/>
      <c r="S139" s="224"/>
      <c r="T139" s="225" t="e">
        <f>R137</f>
        <v>#VALUE!</v>
      </c>
    </row>
    <row r="140" spans="1:20" s="2" customFormat="1" ht="16.5">
      <c r="A140" s="79"/>
      <c r="B140" s="223"/>
      <c r="C140" s="223"/>
      <c r="D140" s="223"/>
      <c r="E140" s="223"/>
      <c r="F140" s="223"/>
      <c r="G140" s="223"/>
      <c r="H140" s="223"/>
      <c r="I140" s="223"/>
      <c r="J140" s="223"/>
      <c r="K140" s="235"/>
      <c r="L140" s="226"/>
      <c r="M140" s="227"/>
      <c r="N140" s="227"/>
      <c r="O140" s="227"/>
      <c r="P140" s="228"/>
      <c r="Q140" s="228"/>
      <c r="R140" s="229" t="str">
        <f>CONCATENATE("bereits abgerechnet im Jahr ",$M$8)</f>
        <v>bereits abgerechnet im Jahr 2015</v>
      </c>
      <c r="S140" s="274"/>
      <c r="T140" s="275">
        <f>T110+T116+T122+T128+T134</f>
        <v>0</v>
      </c>
    </row>
    <row r="141" spans="1:20" s="2" customFormat="1" ht="17.25" thickBot="1">
      <c r="A141" s="79"/>
      <c r="B141" s="223"/>
      <c r="C141" s="223"/>
      <c r="D141" s="223"/>
      <c r="E141" s="223"/>
      <c r="F141" s="223"/>
      <c r="G141" s="223"/>
      <c r="H141" s="223"/>
      <c r="I141" s="223"/>
      <c r="J141" s="223"/>
      <c r="K141" s="235"/>
      <c r="L141" s="444" t="str">
        <f>CONCATENATE("Anspruch bei dieser Abrechnung für das Jahr ",$M$8)</f>
        <v>Anspruch bei dieser Abrechnung für das Jahr 2015</v>
      </c>
      <c r="M141" s="445"/>
      <c r="N141" s="445"/>
      <c r="O141" s="445"/>
      <c r="P141" s="445"/>
      <c r="Q141" s="445"/>
      <c r="R141" s="446"/>
      <c r="S141" s="232"/>
      <c r="T141" s="233" t="e">
        <f>T139-T140</f>
        <v>#VALUE!</v>
      </c>
    </row>
    <row r="142" spans="1:19" ht="10.5" customHeight="1">
      <c r="A142" s="54"/>
      <c r="B142" s="54"/>
      <c r="C142" s="54"/>
      <c r="D142" s="54"/>
      <c r="E142" s="54"/>
      <c r="F142" s="87"/>
      <c r="G142" s="87"/>
      <c r="H142" s="87"/>
      <c r="I142" s="87"/>
      <c r="J142" s="87"/>
      <c r="K142" s="87"/>
      <c r="L142" s="63"/>
      <c r="M142" s="63"/>
      <c r="N142" s="63"/>
      <c r="O142" s="63"/>
      <c r="P142" s="63"/>
      <c r="Q142" s="63"/>
      <c r="R142" s="63"/>
      <c r="S142" s="3"/>
    </row>
    <row r="143" spans="1:19" ht="10.5" customHeight="1">
      <c r="A143" s="54"/>
      <c r="B143" s="54"/>
      <c r="C143" s="54"/>
      <c r="D143" s="54"/>
      <c r="E143" s="54"/>
      <c r="F143" s="63"/>
      <c r="G143" s="63"/>
      <c r="H143" s="63"/>
      <c r="I143" s="63"/>
      <c r="J143" s="63"/>
      <c r="K143" s="63"/>
      <c r="L143" s="63"/>
      <c r="M143" s="63"/>
      <c r="N143" s="63"/>
      <c r="O143" s="63"/>
      <c r="P143" s="63"/>
      <c r="Q143" s="63"/>
      <c r="R143" s="63"/>
      <c r="S143" s="3"/>
    </row>
    <row r="144" spans="1:19" ht="10.5" customHeight="1">
      <c r="A144" s="54"/>
      <c r="B144" s="54"/>
      <c r="C144" s="54"/>
      <c r="D144" s="54"/>
      <c r="E144" s="54"/>
      <c r="F144" s="54"/>
      <c r="G144" s="54"/>
      <c r="H144" s="54"/>
      <c r="I144" s="54"/>
      <c r="J144" s="54"/>
      <c r="K144" s="54"/>
      <c r="L144" s="54"/>
      <c r="M144" s="54"/>
      <c r="N144" s="54"/>
      <c r="O144" s="54"/>
      <c r="P144" s="54"/>
      <c r="Q144" s="54"/>
      <c r="R144" s="54"/>
      <c r="S144" s="3"/>
    </row>
    <row r="145" spans="1:19" ht="10.5" customHeight="1">
      <c r="A145" s="54"/>
      <c r="B145" s="54"/>
      <c r="C145" s="54"/>
      <c r="D145" s="54"/>
      <c r="E145" s="54"/>
      <c r="F145" s="54"/>
      <c r="G145" s="54"/>
      <c r="H145" s="54"/>
      <c r="I145" s="54"/>
      <c r="J145" s="54"/>
      <c r="K145" s="54"/>
      <c r="L145" s="54"/>
      <c r="M145" s="54"/>
      <c r="N145" s="54"/>
      <c r="O145" s="54"/>
      <c r="P145" s="54"/>
      <c r="Q145" s="54"/>
      <c r="R145" s="54"/>
      <c r="S145" s="3"/>
    </row>
    <row r="146" spans="1:19" ht="16.5">
      <c r="A146" s="88" t="s">
        <v>47</v>
      </c>
      <c r="B146" s="54"/>
      <c r="C146" s="54"/>
      <c r="D146" s="54"/>
      <c r="E146" s="54"/>
      <c r="F146" s="54"/>
      <c r="G146" s="54"/>
      <c r="H146" s="54"/>
      <c r="I146" s="54"/>
      <c r="J146" s="54"/>
      <c r="K146" s="54"/>
      <c r="L146" s="54"/>
      <c r="M146" s="54"/>
      <c r="N146" s="54"/>
      <c r="O146" s="54"/>
      <c r="P146" s="54"/>
      <c r="Q146" s="54"/>
      <c r="R146" s="54"/>
      <c r="S146" s="3"/>
    </row>
    <row r="147" spans="1:19" ht="16.5">
      <c r="A147" s="88"/>
      <c r="B147" s="54"/>
      <c r="C147" s="54"/>
      <c r="D147" s="54"/>
      <c r="E147" s="54"/>
      <c r="F147" s="54"/>
      <c r="G147" s="54"/>
      <c r="H147" s="54"/>
      <c r="I147" s="54"/>
      <c r="J147" s="54"/>
      <c r="K147" s="54"/>
      <c r="L147" s="54"/>
      <c r="M147" s="54"/>
      <c r="N147" s="54"/>
      <c r="O147" s="54"/>
      <c r="P147" s="54"/>
      <c r="Q147" s="54"/>
      <c r="R147" s="54"/>
      <c r="S147" s="3"/>
    </row>
    <row r="148" spans="1:19" ht="16.5">
      <c r="A148" s="88"/>
      <c r="B148" s="54"/>
      <c r="C148" s="54"/>
      <c r="D148" s="54"/>
      <c r="E148" s="54"/>
      <c r="F148" s="54"/>
      <c r="G148" s="54"/>
      <c r="H148" s="54"/>
      <c r="I148" s="54"/>
      <c r="J148" s="54"/>
      <c r="K148" s="54"/>
      <c r="L148" s="54"/>
      <c r="M148" s="54"/>
      <c r="N148" s="54"/>
      <c r="O148" s="54"/>
      <c r="P148" s="54"/>
      <c r="Q148" s="54"/>
      <c r="R148" s="54"/>
      <c r="S148" s="3"/>
    </row>
    <row r="149" spans="1:18" ht="16.5">
      <c r="A149" s="54" t="s">
        <v>4</v>
      </c>
      <c r="B149" s="54"/>
      <c r="C149" s="54"/>
      <c r="D149" s="54"/>
      <c r="E149" s="54"/>
      <c r="F149" s="54"/>
      <c r="G149" s="89"/>
      <c r="H149" s="89"/>
      <c r="I149" s="54"/>
      <c r="J149" s="54"/>
      <c r="K149" s="54"/>
      <c r="L149" s="54"/>
      <c r="M149" s="54"/>
      <c r="N149" s="54"/>
      <c r="O149" s="54"/>
      <c r="P149" s="54"/>
      <c r="Q149" s="71"/>
      <c r="R149" s="54"/>
    </row>
    <row r="150" spans="1:18" ht="16.5">
      <c r="A150" s="54"/>
      <c r="B150" s="54"/>
      <c r="C150" s="54"/>
      <c r="D150" s="54"/>
      <c r="E150" s="54"/>
      <c r="F150" s="54"/>
      <c r="G150" s="456" t="s">
        <v>5</v>
      </c>
      <c r="H150" s="456"/>
      <c r="I150" s="54"/>
      <c r="J150" s="54"/>
      <c r="K150" s="54"/>
      <c r="L150" s="54"/>
      <c r="M150" s="455" t="s">
        <v>31</v>
      </c>
      <c r="N150" s="455"/>
      <c r="O150" s="455"/>
      <c r="P150" s="455"/>
      <c r="Q150" s="455"/>
      <c r="R150" s="455"/>
    </row>
  </sheetData>
  <sheetProtection password="C1BC" sheet="1"/>
  <protectedRanges>
    <protectedRange sqref="B73:Q79 B84:Q90 B97:Q100 B96:E96" name="Bereich2_1"/>
    <protectedRange sqref="T110 T116 T122 T128 T134 G149" name="Bereich2_2"/>
    <protectedRange sqref="F56:Q57 C58 F59:Q59 B61:Q61 B66:Q66" name="Bereich1_3"/>
    <protectedRange sqref="M8 F12 O11 F25:Q25" name="Bereich1_1"/>
    <protectedRange sqref="F32:Q33 C34 F35:Q36 C37 F38:Q38 C39 F40:Q41 C42 F43:Q44 C45 F51:Q51 C52 C54" name="Bereich1_2"/>
    <protectedRange sqref="C8:I9" name="Bereich1_1_1"/>
    <protectedRange sqref="F17:Q22" name="Bereich1_1_2"/>
    <protectedRange sqref="F53:Q53" name="Bereich1_3_1"/>
    <protectedRange sqref="F96:Q96" name="Bereich2"/>
  </protectedRanges>
  <mergeCells count="87">
    <mergeCell ref="A1:T1"/>
    <mergeCell ref="A2:T2"/>
    <mergeCell ref="A3:T3"/>
    <mergeCell ref="C4:P4"/>
    <mergeCell ref="A6:T6"/>
    <mergeCell ref="C8:I8"/>
    <mergeCell ref="K8:L8"/>
    <mergeCell ref="M8:R8"/>
    <mergeCell ref="C9:I9"/>
    <mergeCell ref="B11:E11"/>
    <mergeCell ref="K11:N11"/>
    <mergeCell ref="B12:E12"/>
    <mergeCell ref="F13:R13"/>
    <mergeCell ref="F14:Q14"/>
    <mergeCell ref="R14:R16"/>
    <mergeCell ref="A17:A26"/>
    <mergeCell ref="C17:E17"/>
    <mergeCell ref="C21:E21"/>
    <mergeCell ref="C22:E22"/>
    <mergeCell ref="A28:A30"/>
    <mergeCell ref="C28:E28"/>
    <mergeCell ref="C29:E29"/>
    <mergeCell ref="A32:A45"/>
    <mergeCell ref="B32:B34"/>
    <mergeCell ref="C32:E32"/>
    <mergeCell ref="C33:E33"/>
    <mergeCell ref="C34:D34"/>
    <mergeCell ref="B35:B37"/>
    <mergeCell ref="C35:E35"/>
    <mergeCell ref="C37:D37"/>
    <mergeCell ref="B38:B39"/>
    <mergeCell ref="C38:E38"/>
    <mergeCell ref="C39:D39"/>
    <mergeCell ref="B40:B42"/>
    <mergeCell ref="C40:E40"/>
    <mergeCell ref="C42:D42"/>
    <mergeCell ref="B43:B45"/>
    <mergeCell ref="C43:E43"/>
    <mergeCell ref="C45:D45"/>
    <mergeCell ref="A51:A54"/>
    <mergeCell ref="B51:B52"/>
    <mergeCell ref="C51:E51"/>
    <mergeCell ref="C52:D52"/>
    <mergeCell ref="B53:B54"/>
    <mergeCell ref="C54:D54"/>
    <mergeCell ref="A56:A59"/>
    <mergeCell ref="C56:E56"/>
    <mergeCell ref="B57:B58"/>
    <mergeCell ref="C57:E57"/>
    <mergeCell ref="C58:D58"/>
    <mergeCell ref="B61:E61"/>
    <mergeCell ref="B66:E66"/>
    <mergeCell ref="B73:E73"/>
    <mergeCell ref="B74:E74"/>
    <mergeCell ref="B75:E75"/>
    <mergeCell ref="B76:E76"/>
    <mergeCell ref="B77:E77"/>
    <mergeCell ref="B78:E78"/>
    <mergeCell ref="B79:E79"/>
    <mergeCell ref="B84:E84"/>
    <mergeCell ref="B85:E85"/>
    <mergeCell ref="B86:E86"/>
    <mergeCell ref="B87:E87"/>
    <mergeCell ref="B88:E88"/>
    <mergeCell ref="B89:E89"/>
    <mergeCell ref="B90:E90"/>
    <mergeCell ref="C101:E101"/>
    <mergeCell ref="A106:B106"/>
    <mergeCell ref="L109:R109"/>
    <mergeCell ref="L111:R111"/>
    <mergeCell ref="A112:B112"/>
    <mergeCell ref="L115:R115"/>
    <mergeCell ref="L117:R117"/>
    <mergeCell ref="A118:B118"/>
    <mergeCell ref="L121:R121"/>
    <mergeCell ref="L123:R123"/>
    <mergeCell ref="A124:B124"/>
    <mergeCell ref="L127:R127"/>
    <mergeCell ref="L129:R129"/>
    <mergeCell ref="A130:B130"/>
    <mergeCell ref="L133:R133"/>
    <mergeCell ref="L135:R135"/>
    <mergeCell ref="A136:B136"/>
    <mergeCell ref="L139:R139"/>
    <mergeCell ref="L141:R141"/>
    <mergeCell ref="G150:H150"/>
    <mergeCell ref="M150:R150"/>
  </mergeCells>
  <dataValidations count="2">
    <dataValidation type="list" showInputMessage="1" showErrorMessage="1" sqref="O11">
      <formula1>AnzahlSZ</formula1>
    </dataValidation>
    <dataValidation type="list" allowBlank="1" showInputMessage="1" showErrorMessage="1" sqref="F12">
      <formula1>"ja,nein"</formula1>
    </dataValidation>
  </dataValidations>
  <printOptions horizontalCentered="1"/>
  <pageMargins left="0.3937007874015748" right="0.3937007874015748" top="0.3937007874015748" bottom="0.31496062992125984" header="0.5118110236220472" footer="0.1968503937007874"/>
  <pageSetup fitToHeight="0" horizontalDpi="600" verticalDpi="600" orientation="landscape" paperSize="9" scale="60" r:id="rId4"/>
  <headerFooter alignWithMargins="0">
    <oddFooter>&amp;L&amp;9&amp;A&amp;RSeite &amp;P von &amp;N</oddFooter>
  </headerFooter>
  <rowBreaks count="2" manualBreakCount="2">
    <brk id="45" max="19" man="1"/>
    <brk id="101" max="19"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F0"/>
  </sheetPr>
  <dimension ref="A1:U150"/>
  <sheetViews>
    <sheetView showGridLines="0" zoomScaleSheetLayoutView="100" workbookViewId="0" topLeftCell="A1">
      <selection activeCell="U7" sqref="U7"/>
    </sheetView>
  </sheetViews>
  <sheetFormatPr defaultColWidth="12" defaultRowHeight="12.75"/>
  <cols>
    <col min="1" max="1" width="14.83203125" style="1" customWidth="1"/>
    <col min="2" max="2" width="33.83203125" style="1" customWidth="1"/>
    <col min="3" max="3" width="7.33203125" style="1" customWidth="1"/>
    <col min="4" max="4" width="6" style="1" bestFit="1" customWidth="1"/>
    <col min="5" max="5" width="17.83203125" style="1" customWidth="1"/>
    <col min="6" max="18" width="13.33203125" style="1" customWidth="1"/>
    <col min="19" max="19" width="2.83203125" style="1" customWidth="1"/>
    <col min="20" max="20" width="13.33203125" style="1" customWidth="1"/>
    <col min="21" max="16384" width="12" style="1" customWidth="1"/>
  </cols>
  <sheetData>
    <row r="1" spans="1:20" ht="28.5" customHeight="1">
      <c r="A1" s="381" t="s">
        <v>13</v>
      </c>
      <c r="B1" s="381"/>
      <c r="C1" s="381"/>
      <c r="D1" s="381"/>
      <c r="E1" s="381"/>
      <c r="F1" s="381"/>
      <c r="G1" s="381"/>
      <c r="H1" s="381"/>
      <c r="I1" s="381"/>
      <c r="J1" s="381"/>
      <c r="K1" s="381"/>
      <c r="L1" s="381"/>
      <c r="M1" s="381"/>
      <c r="N1" s="381"/>
      <c r="O1" s="381"/>
      <c r="P1" s="381"/>
      <c r="Q1" s="381"/>
      <c r="R1" s="381"/>
      <c r="S1" s="381"/>
      <c r="T1" s="381"/>
    </row>
    <row r="2" spans="1:20" ht="19.5" customHeight="1">
      <c r="A2" s="382" t="s">
        <v>19</v>
      </c>
      <c r="B2" s="382"/>
      <c r="C2" s="382"/>
      <c r="D2" s="382"/>
      <c r="E2" s="382"/>
      <c r="F2" s="382"/>
      <c r="G2" s="382"/>
      <c r="H2" s="382"/>
      <c r="I2" s="382"/>
      <c r="J2" s="382"/>
      <c r="K2" s="382"/>
      <c r="L2" s="382"/>
      <c r="M2" s="382"/>
      <c r="N2" s="382"/>
      <c r="O2" s="382"/>
      <c r="P2" s="382"/>
      <c r="Q2" s="382"/>
      <c r="R2" s="382"/>
      <c r="S2" s="382"/>
      <c r="T2" s="382"/>
    </row>
    <row r="3" spans="1:20" ht="15" customHeight="1">
      <c r="A3" s="383" t="s">
        <v>51</v>
      </c>
      <c r="B3" s="383"/>
      <c r="C3" s="383"/>
      <c r="D3" s="383"/>
      <c r="E3" s="383"/>
      <c r="F3" s="383"/>
      <c r="G3" s="383"/>
      <c r="H3" s="383"/>
      <c r="I3" s="383"/>
      <c r="J3" s="383"/>
      <c r="K3" s="383"/>
      <c r="L3" s="383"/>
      <c r="M3" s="383"/>
      <c r="N3" s="383"/>
      <c r="O3" s="383"/>
      <c r="P3" s="383"/>
      <c r="Q3" s="383"/>
      <c r="R3" s="383"/>
      <c r="S3" s="383"/>
      <c r="T3" s="383"/>
    </row>
    <row r="4" spans="2:19" ht="19.5" customHeight="1">
      <c r="B4" s="55"/>
      <c r="C4" s="384" t="s">
        <v>16</v>
      </c>
      <c r="D4" s="384"/>
      <c r="E4" s="384"/>
      <c r="F4" s="384"/>
      <c r="G4" s="384"/>
      <c r="H4" s="384"/>
      <c r="I4" s="384"/>
      <c r="J4" s="384"/>
      <c r="K4" s="384"/>
      <c r="L4" s="384"/>
      <c r="M4" s="384"/>
      <c r="N4" s="384"/>
      <c r="O4" s="384"/>
      <c r="P4" s="384"/>
      <c r="R4" s="149" t="s">
        <v>199</v>
      </c>
      <c r="S4" s="4"/>
    </row>
    <row r="5" spans="1:17" ht="9.75" customHeight="1">
      <c r="A5" s="295"/>
      <c r="B5" s="295"/>
      <c r="C5" s="295"/>
      <c r="D5" s="295"/>
      <c r="E5" s="295"/>
      <c r="F5" s="295"/>
      <c r="G5" s="295"/>
      <c r="H5" s="295"/>
      <c r="I5" s="295"/>
      <c r="J5" s="295"/>
      <c r="K5" s="295"/>
      <c r="L5" s="295"/>
      <c r="M5" s="295"/>
      <c r="N5" s="295"/>
      <c r="O5" s="295"/>
      <c r="P5" s="149"/>
      <c r="Q5" s="54"/>
    </row>
    <row r="6" spans="1:20" ht="19.5" customHeight="1">
      <c r="A6" s="392" t="s">
        <v>153</v>
      </c>
      <c r="B6" s="392"/>
      <c r="C6" s="392"/>
      <c r="D6" s="392"/>
      <c r="E6" s="392"/>
      <c r="F6" s="392"/>
      <c r="G6" s="392"/>
      <c r="H6" s="392"/>
      <c r="I6" s="392"/>
      <c r="J6" s="392"/>
      <c r="K6" s="392"/>
      <c r="L6" s="392"/>
      <c r="M6" s="392"/>
      <c r="N6" s="392"/>
      <c r="O6" s="392"/>
      <c r="P6" s="392"/>
      <c r="Q6" s="392"/>
      <c r="R6" s="392"/>
      <c r="S6" s="392"/>
      <c r="T6" s="392"/>
    </row>
    <row r="7" spans="1:17" ht="19.5" customHeight="1" thickBot="1">
      <c r="A7" s="295"/>
      <c r="B7" s="295"/>
      <c r="C7" s="295"/>
      <c r="D7" s="295"/>
      <c r="E7" s="295"/>
      <c r="F7" s="295"/>
      <c r="G7" s="295"/>
      <c r="H7" s="295"/>
      <c r="I7" s="295"/>
      <c r="J7" s="54"/>
      <c r="K7" s="54"/>
      <c r="L7" s="54"/>
      <c r="M7" s="54"/>
      <c r="N7" s="54"/>
      <c r="O7" s="54"/>
      <c r="P7" s="54"/>
      <c r="Q7" s="54"/>
    </row>
    <row r="8" spans="1:19" ht="27" customHeight="1" thickBot="1">
      <c r="A8" s="54"/>
      <c r="B8" s="56" t="s">
        <v>1</v>
      </c>
      <c r="C8" s="501" t="s">
        <v>188</v>
      </c>
      <c r="D8" s="502"/>
      <c r="E8" s="502"/>
      <c r="F8" s="502"/>
      <c r="G8" s="502"/>
      <c r="H8" s="502"/>
      <c r="I8" s="503"/>
      <c r="J8" s="90"/>
      <c r="K8" s="387" t="s">
        <v>32</v>
      </c>
      <c r="L8" s="388"/>
      <c r="M8" s="389" t="s">
        <v>194</v>
      </c>
      <c r="N8" s="390"/>
      <c r="O8" s="390"/>
      <c r="P8" s="390"/>
      <c r="Q8" s="390"/>
      <c r="R8" s="391"/>
      <c r="S8" s="6"/>
    </row>
    <row r="9" spans="1:19" ht="27" customHeight="1" thickBot="1">
      <c r="A9" s="54"/>
      <c r="B9" s="91" t="s">
        <v>50</v>
      </c>
      <c r="C9" s="498" t="s">
        <v>193</v>
      </c>
      <c r="D9" s="499"/>
      <c r="E9" s="499"/>
      <c r="F9" s="499"/>
      <c r="G9" s="499"/>
      <c r="H9" s="499"/>
      <c r="I9" s="500"/>
      <c r="J9" s="54"/>
      <c r="K9" s="54"/>
      <c r="L9" s="54"/>
      <c r="M9" s="54"/>
      <c r="N9" s="54"/>
      <c r="O9" s="54"/>
      <c r="P9" s="54"/>
      <c r="Q9" s="54"/>
      <c r="R9" s="54"/>
      <c r="S9" s="3"/>
    </row>
    <row r="10" spans="1:19" ht="10.5" customHeight="1" thickBot="1">
      <c r="A10" s="57"/>
      <c r="B10" s="57"/>
      <c r="C10" s="58"/>
      <c r="D10" s="58"/>
      <c r="E10" s="58"/>
      <c r="F10" s="58"/>
      <c r="G10" s="58"/>
      <c r="H10" s="58"/>
      <c r="I10" s="58"/>
      <c r="J10" s="58"/>
      <c r="K10" s="58"/>
      <c r="L10" s="54"/>
      <c r="M10" s="54"/>
      <c r="N10" s="54"/>
      <c r="O10" s="54"/>
      <c r="P10" s="54"/>
      <c r="Q10" s="54"/>
      <c r="R10" s="54"/>
      <c r="S10" s="3"/>
    </row>
    <row r="11" spans="1:19" ht="20.25" customHeight="1" thickBot="1">
      <c r="A11" s="57"/>
      <c r="B11" s="396" t="str">
        <f>CONCATENATE("Höchstbeitragsgrundlage ",RIGHT(M8,4),":")</f>
        <v>Höchstbeitragsgrundlage 2020:</v>
      </c>
      <c r="C11" s="397"/>
      <c r="D11" s="397"/>
      <c r="E11" s="398"/>
      <c r="F11" s="250">
        <f>IF(VLOOKUP(VALUE(RIGHT(M8,4)),Stammdaten!B3:C14,2)=0,"Stammdaten",VLOOKUP(VALUE(RIGHT(M8,4)),Stammdaten!B3:C14,2))</f>
        <v>5370</v>
      </c>
      <c r="G11" s="54"/>
      <c r="H11" s="54"/>
      <c r="I11" s="54"/>
      <c r="J11" s="54"/>
      <c r="K11" s="409" t="s">
        <v>144</v>
      </c>
      <c r="L11" s="410"/>
      <c r="M11" s="410"/>
      <c r="N11" s="411"/>
      <c r="O11" s="290">
        <v>2</v>
      </c>
      <c r="P11" s="54"/>
      <c r="Q11" s="54"/>
      <c r="R11" s="54"/>
      <c r="S11" s="3"/>
    </row>
    <row r="12" spans="1:19" ht="20.25" customHeight="1" thickBot="1">
      <c r="A12" s="57"/>
      <c r="B12" s="399" t="s">
        <v>124</v>
      </c>
      <c r="C12" s="400"/>
      <c r="D12" s="400"/>
      <c r="E12" s="401"/>
      <c r="F12" s="219" t="s">
        <v>191</v>
      </c>
      <c r="G12" s="54"/>
      <c r="H12" s="54"/>
      <c r="I12" s="54"/>
      <c r="J12" s="54"/>
      <c r="K12" s="54"/>
      <c r="L12" s="54"/>
      <c r="M12" s="54"/>
      <c r="N12" s="54"/>
      <c r="O12" s="54"/>
      <c r="P12" s="54"/>
      <c r="Q12" s="54"/>
      <c r="R12" s="54"/>
      <c r="S12" s="3"/>
    </row>
    <row r="13" spans="1:19" ht="15" customHeight="1" thickBot="1">
      <c r="A13" s="57"/>
      <c r="B13" s="57"/>
      <c r="C13" s="59"/>
      <c r="D13" s="59"/>
      <c r="E13" s="59"/>
      <c r="F13" s="402" t="s">
        <v>17</v>
      </c>
      <c r="G13" s="402"/>
      <c r="H13" s="402"/>
      <c r="I13" s="402"/>
      <c r="J13" s="402"/>
      <c r="K13" s="402"/>
      <c r="L13" s="402"/>
      <c r="M13" s="402"/>
      <c r="N13" s="402"/>
      <c r="O13" s="402"/>
      <c r="P13" s="402"/>
      <c r="Q13" s="402"/>
      <c r="R13" s="402"/>
      <c r="S13" s="3"/>
    </row>
    <row r="14" spans="1:19" ht="18" customHeight="1">
      <c r="A14" s="57"/>
      <c r="B14" s="57"/>
      <c r="C14" s="60"/>
      <c r="D14" s="60"/>
      <c r="E14" s="60"/>
      <c r="F14" s="403" t="s">
        <v>34</v>
      </c>
      <c r="G14" s="404"/>
      <c r="H14" s="404"/>
      <c r="I14" s="404"/>
      <c r="J14" s="404"/>
      <c r="K14" s="404"/>
      <c r="L14" s="404"/>
      <c r="M14" s="404"/>
      <c r="N14" s="404"/>
      <c r="O14" s="404"/>
      <c r="P14" s="404"/>
      <c r="Q14" s="405"/>
      <c r="R14" s="406" t="s">
        <v>35</v>
      </c>
      <c r="S14" s="3"/>
    </row>
    <row r="15" spans="1:19" ht="6" customHeight="1">
      <c r="A15" s="54"/>
      <c r="B15" s="61"/>
      <c r="C15" s="62"/>
      <c r="D15" s="62"/>
      <c r="E15" s="62"/>
      <c r="F15" s="92"/>
      <c r="G15" s="62"/>
      <c r="H15" s="62"/>
      <c r="I15" s="62"/>
      <c r="J15" s="62"/>
      <c r="K15" s="71"/>
      <c r="L15" s="71"/>
      <c r="M15" s="71"/>
      <c r="N15" s="71"/>
      <c r="O15" s="71"/>
      <c r="P15" s="71"/>
      <c r="Q15" s="93"/>
      <c r="R15" s="407"/>
      <c r="S15" s="3"/>
    </row>
    <row r="16" spans="1:19" ht="16.5" customHeight="1" thickBot="1">
      <c r="A16" s="54"/>
      <c r="B16" s="61"/>
      <c r="C16" s="62"/>
      <c r="D16" s="62"/>
      <c r="E16" s="62"/>
      <c r="F16" s="94" t="s">
        <v>33</v>
      </c>
      <c r="G16" s="95" t="s">
        <v>36</v>
      </c>
      <c r="H16" s="95" t="s">
        <v>37</v>
      </c>
      <c r="I16" s="95" t="s">
        <v>38</v>
      </c>
      <c r="J16" s="95" t="s">
        <v>39</v>
      </c>
      <c r="K16" s="95" t="s">
        <v>40</v>
      </c>
      <c r="L16" s="95" t="s">
        <v>41</v>
      </c>
      <c r="M16" s="95" t="s">
        <v>42</v>
      </c>
      <c r="N16" s="95" t="s">
        <v>43</v>
      </c>
      <c r="O16" s="95" t="s">
        <v>44</v>
      </c>
      <c r="P16" s="95" t="s">
        <v>45</v>
      </c>
      <c r="Q16" s="96" t="s">
        <v>46</v>
      </c>
      <c r="R16" s="408"/>
      <c r="S16" s="3"/>
    </row>
    <row r="17" spans="1:19" ht="21.75" customHeight="1">
      <c r="A17" s="413" t="s">
        <v>9</v>
      </c>
      <c r="B17" s="97" t="s">
        <v>3</v>
      </c>
      <c r="C17" s="412"/>
      <c r="D17" s="412"/>
      <c r="E17" s="416"/>
      <c r="F17" s="164">
        <v>2624.02</v>
      </c>
      <c r="G17" s="165">
        <v>2624.02</v>
      </c>
      <c r="H17" s="165">
        <v>2111.29</v>
      </c>
      <c r="I17" s="165">
        <v>2111.29</v>
      </c>
      <c r="J17" s="165">
        <v>2111.29</v>
      </c>
      <c r="K17" s="165">
        <v>2624.02</v>
      </c>
      <c r="L17" s="165">
        <v>3061.36</v>
      </c>
      <c r="M17" s="165">
        <v>3061.36</v>
      </c>
      <c r="N17" s="165">
        <v>3061.36</v>
      </c>
      <c r="O17" s="165">
        <v>3061.36</v>
      </c>
      <c r="P17" s="165"/>
      <c r="Q17" s="166"/>
      <c r="R17" s="98">
        <f>SUM(F17:Q17)</f>
        <v>26451.370000000003</v>
      </c>
      <c r="S17" s="3"/>
    </row>
    <row r="18" spans="1:19" ht="21.75" customHeight="1">
      <c r="A18" s="414"/>
      <c r="B18" s="99" t="s">
        <v>18</v>
      </c>
      <c r="C18" s="64"/>
      <c r="D18" s="64"/>
      <c r="E18" s="100"/>
      <c r="F18" s="167"/>
      <c r="G18" s="168"/>
      <c r="H18" s="168"/>
      <c r="I18" s="168"/>
      <c r="J18" s="168"/>
      <c r="K18" s="168"/>
      <c r="L18" s="168"/>
      <c r="M18" s="168"/>
      <c r="N18" s="168"/>
      <c r="O18" s="168"/>
      <c r="P18" s="168"/>
      <c r="Q18" s="169"/>
      <c r="R18" s="101">
        <f aca="true" t="shared" si="0" ref="R18:R24">SUM(F18:Q18)</f>
        <v>0</v>
      </c>
      <c r="S18" s="3"/>
    </row>
    <row r="19" spans="1:19" ht="21.75" customHeight="1">
      <c r="A19" s="414"/>
      <c r="B19" s="99" t="s">
        <v>8</v>
      </c>
      <c r="C19" s="64"/>
      <c r="D19" s="64"/>
      <c r="E19" s="100"/>
      <c r="F19" s="167"/>
      <c r="G19" s="168"/>
      <c r="H19" s="168"/>
      <c r="I19" s="168"/>
      <c r="J19" s="168"/>
      <c r="K19" s="168"/>
      <c r="L19" s="168"/>
      <c r="M19" s="168"/>
      <c r="N19" s="168"/>
      <c r="O19" s="168"/>
      <c r="P19" s="168"/>
      <c r="Q19" s="169"/>
      <c r="R19" s="101">
        <f t="shared" si="0"/>
        <v>0</v>
      </c>
      <c r="S19" s="3"/>
    </row>
    <row r="20" spans="1:19" ht="21.75" customHeight="1">
      <c r="A20" s="414"/>
      <c r="B20" s="99" t="s">
        <v>15</v>
      </c>
      <c r="C20" s="64"/>
      <c r="D20" s="64"/>
      <c r="E20" s="100"/>
      <c r="F20" s="167"/>
      <c r="G20" s="168"/>
      <c r="H20" s="168"/>
      <c r="I20" s="168"/>
      <c r="J20" s="168"/>
      <c r="K20" s="168"/>
      <c r="L20" s="168"/>
      <c r="M20" s="168"/>
      <c r="N20" s="168"/>
      <c r="O20" s="168"/>
      <c r="P20" s="168"/>
      <c r="Q20" s="169"/>
      <c r="R20" s="101">
        <f t="shared" si="0"/>
        <v>0</v>
      </c>
      <c r="S20" s="3"/>
    </row>
    <row r="21" spans="1:19" ht="21.75" customHeight="1">
      <c r="A21" s="414"/>
      <c r="B21" s="102" t="s">
        <v>7</v>
      </c>
      <c r="C21" s="417"/>
      <c r="D21" s="417"/>
      <c r="E21" s="417"/>
      <c r="F21" s="170"/>
      <c r="G21" s="171"/>
      <c r="H21" s="171"/>
      <c r="I21" s="171"/>
      <c r="J21" s="171"/>
      <c r="K21" s="171">
        <v>2624.02</v>
      </c>
      <c r="L21" s="171"/>
      <c r="M21" s="171"/>
      <c r="N21" s="171"/>
      <c r="O21" s="171"/>
      <c r="P21" s="171"/>
      <c r="Q21" s="172"/>
      <c r="R21" s="103">
        <f t="shared" si="0"/>
        <v>2624.02</v>
      </c>
      <c r="S21" s="3"/>
    </row>
    <row r="22" spans="1:19" ht="21.75" customHeight="1">
      <c r="A22" s="414"/>
      <c r="B22" s="104" t="s">
        <v>129</v>
      </c>
      <c r="C22" s="418"/>
      <c r="D22" s="418"/>
      <c r="E22" s="418"/>
      <c r="F22" s="173"/>
      <c r="G22" s="174"/>
      <c r="H22" s="174"/>
      <c r="I22" s="174"/>
      <c r="J22" s="174"/>
      <c r="K22" s="174"/>
      <c r="L22" s="174"/>
      <c r="M22" s="174"/>
      <c r="N22" s="174"/>
      <c r="O22" s="174"/>
      <c r="P22" s="174"/>
      <c r="Q22" s="175"/>
      <c r="R22" s="103">
        <f t="shared" si="0"/>
        <v>0</v>
      </c>
      <c r="S22" s="3"/>
    </row>
    <row r="23" spans="1:19" ht="21.75" customHeight="1">
      <c r="A23" s="414"/>
      <c r="B23" s="104" t="s">
        <v>55</v>
      </c>
      <c r="C23" s="66"/>
      <c r="D23" s="66"/>
      <c r="E23" s="66"/>
      <c r="F23" s="105">
        <f aca="true" t="shared" si="1" ref="F23:Q23">F80</f>
        <v>0</v>
      </c>
      <c r="G23" s="106">
        <f t="shared" si="1"/>
        <v>0</v>
      </c>
      <c r="H23" s="106">
        <f t="shared" si="1"/>
        <v>0</v>
      </c>
      <c r="I23" s="106">
        <f t="shared" si="1"/>
        <v>0</v>
      </c>
      <c r="J23" s="106">
        <f t="shared" si="1"/>
        <v>0</v>
      </c>
      <c r="K23" s="106">
        <f t="shared" si="1"/>
        <v>0</v>
      </c>
      <c r="L23" s="106">
        <f t="shared" si="1"/>
        <v>0</v>
      </c>
      <c r="M23" s="106">
        <f t="shared" si="1"/>
        <v>0</v>
      </c>
      <c r="N23" s="106">
        <f t="shared" si="1"/>
        <v>0</v>
      </c>
      <c r="O23" s="106">
        <f t="shared" si="1"/>
        <v>0</v>
      </c>
      <c r="P23" s="106">
        <f t="shared" si="1"/>
        <v>0</v>
      </c>
      <c r="Q23" s="107">
        <f t="shared" si="1"/>
        <v>0</v>
      </c>
      <c r="R23" s="108">
        <f t="shared" si="0"/>
        <v>0</v>
      </c>
      <c r="S23" s="3"/>
    </row>
    <row r="24" spans="1:19" ht="21.75" customHeight="1">
      <c r="A24" s="414"/>
      <c r="B24" s="160" t="s">
        <v>75</v>
      </c>
      <c r="C24" s="65"/>
      <c r="D24" s="65"/>
      <c r="E24" s="65"/>
      <c r="F24" s="109">
        <f aca="true" t="shared" si="2" ref="F24:Q24">F91</f>
        <v>0</v>
      </c>
      <c r="G24" s="110">
        <f t="shared" si="2"/>
        <v>0</v>
      </c>
      <c r="H24" s="110">
        <f t="shared" si="2"/>
        <v>0</v>
      </c>
      <c r="I24" s="110">
        <f t="shared" si="2"/>
        <v>0</v>
      </c>
      <c r="J24" s="110">
        <f t="shared" si="2"/>
        <v>0</v>
      </c>
      <c r="K24" s="110">
        <f t="shared" si="2"/>
        <v>0</v>
      </c>
      <c r="L24" s="110">
        <f t="shared" si="2"/>
        <v>0</v>
      </c>
      <c r="M24" s="110">
        <f t="shared" si="2"/>
        <v>0</v>
      </c>
      <c r="N24" s="110">
        <f t="shared" si="2"/>
        <v>0</v>
      </c>
      <c r="O24" s="110">
        <f t="shared" si="2"/>
        <v>0</v>
      </c>
      <c r="P24" s="110">
        <f t="shared" si="2"/>
        <v>0</v>
      </c>
      <c r="Q24" s="111">
        <f t="shared" si="2"/>
        <v>0</v>
      </c>
      <c r="R24" s="103">
        <f t="shared" si="0"/>
        <v>0</v>
      </c>
      <c r="S24" s="3"/>
    </row>
    <row r="25" spans="1:19" ht="21.75" customHeight="1" thickBot="1">
      <c r="A25" s="414"/>
      <c r="B25" s="159" t="s">
        <v>74</v>
      </c>
      <c r="C25" s="64"/>
      <c r="D25" s="64"/>
      <c r="E25" s="64"/>
      <c r="F25" s="176"/>
      <c r="G25" s="177"/>
      <c r="H25" s="177"/>
      <c r="I25" s="177"/>
      <c r="J25" s="177"/>
      <c r="K25" s="177"/>
      <c r="L25" s="177"/>
      <c r="M25" s="177"/>
      <c r="N25" s="177"/>
      <c r="O25" s="177"/>
      <c r="P25" s="177"/>
      <c r="Q25" s="178"/>
      <c r="R25" s="131">
        <f>SUM(F25:Q25)</f>
        <v>0</v>
      </c>
      <c r="S25" s="3"/>
    </row>
    <row r="26" spans="1:19" ht="21.75" customHeight="1" thickBot="1">
      <c r="A26" s="415"/>
      <c r="B26" s="278" t="s">
        <v>53</v>
      </c>
      <c r="C26" s="279"/>
      <c r="D26" s="279"/>
      <c r="E26" s="280"/>
      <c r="F26" s="143">
        <f>SUM(F17:F25)-F18</f>
        <v>2624.02</v>
      </c>
      <c r="G26" s="144">
        <f aca="true" t="shared" si="3" ref="G26:P26">SUM(G17:G25)-G18</f>
        <v>2624.02</v>
      </c>
      <c r="H26" s="144">
        <f t="shared" si="3"/>
        <v>2111.29</v>
      </c>
      <c r="I26" s="144">
        <f t="shared" si="3"/>
        <v>2111.29</v>
      </c>
      <c r="J26" s="144">
        <f t="shared" si="3"/>
        <v>2111.29</v>
      </c>
      <c r="K26" s="144">
        <f t="shared" si="3"/>
        <v>5248.04</v>
      </c>
      <c r="L26" s="144">
        <f t="shared" si="3"/>
        <v>3061.36</v>
      </c>
      <c r="M26" s="144">
        <f t="shared" si="3"/>
        <v>3061.36</v>
      </c>
      <c r="N26" s="144">
        <f t="shared" si="3"/>
        <v>3061.36</v>
      </c>
      <c r="O26" s="144">
        <f t="shared" si="3"/>
        <v>3061.36</v>
      </c>
      <c r="P26" s="144">
        <f t="shared" si="3"/>
        <v>0</v>
      </c>
      <c r="Q26" s="145">
        <f>SUM(Q17:Q25)-Q18</f>
        <v>0</v>
      </c>
      <c r="R26" s="68">
        <f>SUM(F26:Q26)</f>
        <v>29075.390000000003</v>
      </c>
      <c r="S26" s="3"/>
    </row>
    <row r="27" spans="1:19" ht="7.5" customHeight="1" thickBot="1">
      <c r="A27" s="54"/>
      <c r="B27" s="61"/>
      <c r="C27" s="62"/>
      <c r="D27" s="62"/>
      <c r="E27" s="62"/>
      <c r="F27" s="112"/>
      <c r="G27" s="112"/>
      <c r="H27" s="112"/>
      <c r="I27" s="112"/>
      <c r="J27" s="112"/>
      <c r="K27" s="112"/>
      <c r="L27" s="112"/>
      <c r="M27" s="112"/>
      <c r="N27" s="112"/>
      <c r="O27" s="112"/>
      <c r="P27" s="112"/>
      <c r="Q27" s="112"/>
      <c r="R27" s="69"/>
      <c r="S27" s="54"/>
    </row>
    <row r="28" spans="1:19" ht="21.75" customHeight="1">
      <c r="A28" s="365" t="s">
        <v>141</v>
      </c>
      <c r="B28" s="276" t="s">
        <v>7</v>
      </c>
      <c r="C28" s="412"/>
      <c r="D28" s="412"/>
      <c r="E28" s="412"/>
      <c r="F28" s="301">
        <f>IF(F21=0,0,IF(SUM($F$24:F$24)=0,F21,IF($Q$17&gt;0,MIN(F21,($R$17+$R$19+$R$20+$R$23)/COUNTA($F$17:$Q$17)*(2/$O$11)),MIN(F21,(SUM($F$17:F$17)+SUM($F$19:F$19)+SUM($F$20:F$20)+SUM($F$23:F$23))/COUNTA($F$17:F$17)*(2/$O$11)))))</f>
        <v>0</v>
      </c>
      <c r="G28" s="302">
        <f>IF(G21=0,0,IF(SUM($F$24:G$24)=0,G21,IF($Q$17&gt;0,MIN(G21,($R$17+$R$19+$R$20+$R$23)/COUNTA($F$17:$Q$17)*(2/$O$11)),MIN(G21,(SUM($F$17:G$17)+SUM($F$19:G$19)+SUM($F$20:G$20)+SUM($F$23:G$23))/COUNTA($F$17:G$17)*(2/$O$11)))))</f>
        <v>0</v>
      </c>
      <c r="H28" s="302">
        <f>IF(H21=0,0,IF(SUM($F$24:H$24)=0,H21,IF($Q$17&gt;0,MIN(H21,($R$17+$R$19+$R$20+$R$23)/COUNTA($F$17:$Q$17)*(2/$O$11)),MIN(H21,(SUM($F$17:H$17)+SUM($F$19:H$19)+SUM($F$20:H$20)+SUM($F$23:H$23))/COUNTA($F$17:H$17)*(2/$O$11)))))</f>
        <v>0</v>
      </c>
      <c r="I28" s="302">
        <f>IF(I21=0,0,IF(SUM($F$24:I$24)=0,I21,IF($Q$17&gt;0,MIN(I21,($R$17+$R$19+$R$20+$R$23)/COUNTA($F$17:$Q$17)*(2/$O$11)),MIN(I21,(SUM($F$17:I$17)+SUM($F$19:I$19)+SUM($F$20:I$20)+SUM($F$23:I$23))/COUNTA($F$17:I$17)*(2/$O$11)))))</f>
        <v>0</v>
      </c>
      <c r="J28" s="302">
        <f>IF(J21=0,0,IF(SUM($F$24:J$24)=0,J21,IF($Q$17&gt;0,MIN(J21,($R$17+$R$19+$R$20+$R$23)/COUNTA($F$17:$Q$17)*(2/$O$11)),MIN(J21,(SUM($F$17:J$17)+SUM($F$19:J$19)+SUM($F$20:J$20)+SUM($F$23:J$23))/COUNTA($F$17:J$17)*(2/$O$11)))))</f>
        <v>0</v>
      </c>
      <c r="K28" s="302">
        <f>IF(K21=0,0,IF(SUM($F$24:K$24)=0,K21,IF($Q$17&gt;0,MIN(K21,($R$17+$R$19+$R$20+$R$23)/COUNTA($F$17:$Q$17)*(2/$O$11)),MIN(K21,(SUM($F$17:K$17)+SUM($F$19:K$19)+SUM($F$20:K$20)+SUM($F$23:K$23))/COUNTA($F$17:K$17)*(2/$O$11)))))</f>
        <v>2624.02</v>
      </c>
      <c r="L28" s="302">
        <f>IF(L21=0,0,IF(SUM($F$24:L$24)=0,L21,IF($Q$17&gt;0,MIN(L21,($R$17+$R$19+$R$20+$R$23)/COUNTA($F$17:$Q$17)*(2/$O$11)),MIN(L21,(SUM($F$17:L$17)+SUM($F$19:L$19)+SUM($F$20:L$20)+SUM($F$23:L$23))/COUNTA($F$17:L$17)*(2/$O$11)))))</f>
        <v>0</v>
      </c>
      <c r="M28" s="302">
        <f>IF(M21=0,0,IF(SUM($F$24:M$24)=0,M21,IF($Q$17&gt;0,MIN(M21,($R$17+$R$19+$R$20+$R$23)/COUNTA($F$17:$Q$17)*(2/$O$11)),MIN(M21,(SUM($F$17:M$17)+SUM($F$19:M$19)+SUM($F$20:M$20)+SUM($F$23:M$23))/COUNTA($F$17:M$17)*(2/$O$11)))))</f>
        <v>0</v>
      </c>
      <c r="N28" s="302">
        <f>IF(N21=0,0,IF(SUM($F$24:N$24)=0,N21,IF($Q$17&gt;0,MIN(N21,($R$17+$R$19+$R$20+$R$23)/COUNTA($F$17:$Q$17)*(2/$O$11)),MIN(N21,(SUM($F$17:N$17)+SUM($F$19:N$19)+SUM($F$20:N$20)+SUM($F$23:N$23))/COUNTA($F$17:N$17)*(2/$O$11)))))</f>
        <v>0</v>
      </c>
      <c r="O28" s="302">
        <f>IF(O21=0,0,IF(SUM($F$24:O$24)=0,O21,IF($Q$17&gt;0,MIN(O21,($R$17+$R$19+$R$20+$R$23)/COUNTA($F$17:$Q$17)*(2/$O$11)),MIN(O21,(SUM($F$17:O$17)+SUM($F$19:O$19)+SUM($F$20:O$20)+SUM($F$23:O$23))/COUNTA($F$17:O$17)*(2/$O$11)))))</f>
        <v>0</v>
      </c>
      <c r="P28" s="302">
        <f>IF(P21=0,0,IF(SUM($F$24:P$24)=0,P21,IF($Q$17&gt;0,MIN(P21,($R$17+$R$19+$R$20+$R$23)/COUNTA($F$17:$Q$17)*(2/$O$11)),MIN(P21,(SUM($F$17:P$17)+SUM($F$19:P$19)+SUM($F$20:P$20)+SUM($F$23:P$23))/COUNTA($F$17:P$17)*(2/$O$11)))))</f>
        <v>0</v>
      </c>
      <c r="Q28" s="303">
        <f>IF(Q21=0,0,IF(SUM($F$24:Q$24)=0,Q21,IF($Q$17&gt;0,MIN(Q21,($R$17+$R$19+$R$20+$R$23)/COUNTA($F$17:$Q$17)*(2/$O$11)),MIN(Q21,(SUM($F$17:Q$17)+SUM($F$19:Q$19)+SUM($F$20:Q$20)+SUM($F$23:Q$23))/COUNTA($F$17:Q$17)*(2/$O$11)))))</f>
        <v>0</v>
      </c>
      <c r="R28" s="98">
        <f>SUM(F28:Q28)</f>
        <v>2624.02</v>
      </c>
      <c r="S28" s="54"/>
    </row>
    <row r="29" spans="1:19" ht="21.75" customHeight="1" thickBot="1">
      <c r="A29" s="366"/>
      <c r="B29" s="277" t="s">
        <v>129</v>
      </c>
      <c r="C29" s="418"/>
      <c r="D29" s="418"/>
      <c r="E29" s="418"/>
      <c r="F29" s="304">
        <f>IF(F22=0,0,IF(SUM($F$24:F$24)=0,F22,IF($Q$17&gt;0,MIN(F22,($R$17+$R$19+$R$20+$R$23)/COUNTA($F$17:$Q$17)*(2/$O$11)),MIN(F22,(SUM($F$17:F$17)+SUM($F$19:F$19)+SUM($F$20:F$20)+SUM($F$23:F$23))/COUNTA($F$17:F$17)*(2/$O$11)))))</f>
        <v>0</v>
      </c>
      <c r="G29" s="305">
        <f>IF(G22=0,0,IF(SUM($F$24:G$24)=0,G22,IF($Q$17&gt;0,MIN(G22,($R$17+$R$19+$R$20+$R$23)/COUNTA($F$17:$Q$17)*(2/$O$11)),MIN(G22,(SUM($F$17:G$17)+SUM($F$19:G$19)+SUM($F$20:G$20)+SUM($F$23:G$23))/COUNTA($F$17:G$17)*(2/$O$11)))))</f>
        <v>0</v>
      </c>
      <c r="H29" s="305">
        <f>IF(H22=0,0,IF(SUM($F$24:H$24)=0,H22,IF($Q$17&gt;0,MIN(H22,($R$17+$R$19+$R$20+$R$23)/COUNTA($F$17:$Q$17)*(2/$O$11)),MIN(H22,(SUM($F$17:H$17)+SUM($F$19:H$19)+SUM($F$20:H$20)+SUM($F$23:H$23))/COUNTA($F$17:H$17)*(2/$O$11)))))</f>
        <v>0</v>
      </c>
      <c r="I29" s="305">
        <f>IF(I22=0,0,IF(SUM($F$24:I$24)=0,I22,IF($Q$17&gt;0,MIN(I22,($R$17+$R$19+$R$20+$R$23)/COUNTA($F$17:$Q$17)*(2/$O$11)),MIN(I22,(SUM($F$17:I$17)+SUM($F$19:I$19)+SUM($F$20:I$20)+SUM($F$23:I$23))/COUNTA($F$17:I$17)*(2/$O$11)))))</f>
        <v>0</v>
      </c>
      <c r="J29" s="305">
        <f>IF(J22=0,0,IF(SUM($F$24:J$24)=0,J22,IF($Q$17&gt;0,MIN(J22,($R$17+$R$19+$R$20+$R$23)/COUNTA($F$17:$Q$17)*(2/$O$11)),MIN(J22,(SUM($F$17:J$17)+SUM($F$19:J$19)+SUM($F$20:J$20)+SUM($F$23:J$23))/COUNTA($F$17:J$17)*(2/$O$11)))))</f>
        <v>0</v>
      </c>
      <c r="K29" s="305">
        <f>IF(K22=0,0,IF(SUM($F$24:K$24)=0,K22,IF($Q$17&gt;0,MIN(K22,($R$17+$R$19+$R$20+$R$23)/COUNTA($F$17:$Q$17)*(2/$O$11)),MIN(K22,(SUM($F$17:K$17)+SUM($F$19:K$19)+SUM($F$20:K$20)+SUM($F$23:K$23))/COUNTA($F$17:K$17)*(2/$O$11)))))</f>
        <v>0</v>
      </c>
      <c r="L29" s="305">
        <f>IF(L22=0,0,IF(SUM($F$24:L$24)=0,L22,IF($Q$17&gt;0,MIN(L22,($R$17+$R$19+$R$20+$R$23)/COUNTA($F$17:$Q$17)*(2/$O$11)),MIN(L22,(SUM($F$17:L$17)+SUM($F$19:L$19)+SUM($F$20:L$20)+SUM($F$23:L$23))/COUNTA($F$17:L$17)*(2/$O$11)))))</f>
        <v>0</v>
      </c>
      <c r="M29" s="305">
        <f>IF(M22=0,0,IF(SUM($F$24:M$24)=0,M22,IF($Q$17&gt;0,MIN(M22,($R$17+$R$19+$R$20+$R$23)/COUNTA($F$17:$Q$17)*(2/$O$11)),MIN(M22,(SUM($F$17:M$17)+SUM($F$19:M$19)+SUM($F$20:M$20)+SUM($F$23:M$23))/COUNTA($F$17:M$17)*(2/$O$11)))))</f>
        <v>0</v>
      </c>
      <c r="N29" s="305">
        <f>IF(N22=0,0,IF(SUM($F$24:N$24)=0,N22,IF($Q$17&gt;0,MIN(N22,($R$17+$R$19+$R$20+$R$23)/COUNTA($F$17:$Q$17)*(2/$O$11)),MIN(N22,(SUM($F$17:N$17)+SUM($F$19:N$19)+SUM($F$20:N$20)+SUM($F$23:N$23))/COUNTA($F$17:N$17)*(2/$O$11)))))</f>
        <v>0</v>
      </c>
      <c r="O29" s="305">
        <f>IF(O22=0,0,IF(SUM($F$24:O$24)=0,O22,IF($Q$17&gt;0,MIN(O22,($R$17+$R$19+$R$20+$R$23)/COUNTA($F$17:$Q$17)*(2/$O$11)),MIN(O22,(SUM($F$17:O$17)+SUM($F$19:O$19)+SUM($F$20:O$20)+SUM($F$23:O$23))/COUNTA($F$17:O$17)*(2/$O$11)))))</f>
        <v>0</v>
      </c>
      <c r="P29" s="305">
        <f>IF(P22=0,0,IF(SUM($F$24:P$24)=0,P22,IF($Q$17&gt;0,MIN(P22,($R$17+$R$19+$R$20+$R$23)/COUNTA($F$17:$Q$17)*(2/$O$11)),MIN(P22,(SUM($F$17:P$17)+SUM($F$19:P$19)+SUM($F$20:P$20)+SUM($F$23:P$23))/COUNTA($F$17:P$17)*(2/$O$11)))))</f>
        <v>0</v>
      </c>
      <c r="Q29" s="306">
        <f>IF(Q22=0,0,IF(SUM($F$24:Q$24)=0,Q22,IF($Q$17&gt;0,MIN(Q22,($R$17+$R$19+$R$20+$R$23)/COUNTA($F$17:$Q$17)*(2/$O$11)),MIN(Q22,(SUM($F$17:Q$17)+SUM($F$19:Q$19)+SUM($F$20:Q$20)+SUM($F$23:Q$23))/COUNTA($F$17:Q$17)*(2/$O$11)))))</f>
        <v>0</v>
      </c>
      <c r="R29" s="108">
        <f>SUM(F29:Q29)</f>
        <v>0</v>
      </c>
      <c r="S29" s="54"/>
    </row>
    <row r="30" spans="1:19" ht="21.75" customHeight="1" thickBot="1">
      <c r="A30" s="367"/>
      <c r="B30" s="278" t="s">
        <v>54</v>
      </c>
      <c r="C30" s="279"/>
      <c r="D30" s="279"/>
      <c r="E30" s="280"/>
      <c r="F30" s="143">
        <f aca="true" t="shared" si="4" ref="F30:Q30">IF((F28+F29)=0,F17+F19+F20+F23+F25,F17+F19+F20+F28+F29+F23+F25)</f>
        <v>2624.02</v>
      </c>
      <c r="G30" s="144">
        <f t="shared" si="4"/>
        <v>2624.02</v>
      </c>
      <c r="H30" s="144">
        <f t="shared" si="4"/>
        <v>2111.29</v>
      </c>
      <c r="I30" s="144">
        <f t="shared" si="4"/>
        <v>2111.29</v>
      </c>
      <c r="J30" s="144">
        <f t="shared" si="4"/>
        <v>2111.29</v>
      </c>
      <c r="K30" s="144">
        <f t="shared" si="4"/>
        <v>5248.04</v>
      </c>
      <c r="L30" s="144">
        <f t="shared" si="4"/>
        <v>3061.36</v>
      </c>
      <c r="M30" s="144">
        <f t="shared" si="4"/>
        <v>3061.36</v>
      </c>
      <c r="N30" s="144">
        <f t="shared" si="4"/>
        <v>3061.36</v>
      </c>
      <c r="O30" s="144">
        <f t="shared" si="4"/>
        <v>3061.36</v>
      </c>
      <c r="P30" s="144">
        <f t="shared" si="4"/>
        <v>0</v>
      </c>
      <c r="Q30" s="145">
        <f t="shared" si="4"/>
        <v>0</v>
      </c>
      <c r="R30" s="68">
        <f>SUM(F30:Q30)</f>
        <v>29075.390000000003</v>
      </c>
      <c r="S30" s="54"/>
    </row>
    <row r="31" spans="1:19" ht="7.5" customHeight="1" thickBot="1">
      <c r="A31" s="54"/>
      <c r="B31" s="61"/>
      <c r="C31" s="62"/>
      <c r="D31" s="62"/>
      <c r="E31" s="62"/>
      <c r="F31" s="112">
        <f>2*$F$11-SUM($E$28:E29)</f>
        <v>10740</v>
      </c>
      <c r="G31" s="112">
        <f>2*$F$11-SUM($E$28:F29)</f>
        <v>10740</v>
      </c>
      <c r="H31" s="112">
        <f>2*$F$11-SUM($E$28:G29)</f>
        <v>10740</v>
      </c>
      <c r="I31" s="112">
        <f>2*$F$11-SUM($E$28:H29)</f>
        <v>10740</v>
      </c>
      <c r="J31" s="112">
        <f>2*$F$11-SUM($E$28:I29)</f>
        <v>10740</v>
      </c>
      <c r="K31" s="112">
        <f>2*$F$11-SUM($E$28:J29)</f>
        <v>10740</v>
      </c>
      <c r="L31" s="112">
        <f>2*$F$11-SUM($E$28:K29)</f>
        <v>8115.98</v>
      </c>
      <c r="M31" s="112">
        <f>2*$F$11-SUM($E$28:L29)</f>
        <v>8115.98</v>
      </c>
      <c r="N31" s="112">
        <f>2*$F$11-SUM($E$28:M29)</f>
        <v>8115.98</v>
      </c>
      <c r="O31" s="112">
        <f>2*$F$11-SUM($E$28:N29)</f>
        <v>8115.98</v>
      </c>
      <c r="P31" s="112">
        <f>2*$F$11-SUM($E$28:O29)</f>
        <v>8115.98</v>
      </c>
      <c r="Q31" s="112">
        <f>2*$F$11-SUM($E$28:P29)</f>
        <v>8115.98</v>
      </c>
      <c r="R31" s="69"/>
      <c r="S31" s="54"/>
    </row>
    <row r="32" spans="1:20" ht="15.75" customHeight="1">
      <c r="A32" s="365" t="s">
        <v>6</v>
      </c>
      <c r="B32" s="379" t="s">
        <v>20</v>
      </c>
      <c r="C32" s="362" t="s">
        <v>180</v>
      </c>
      <c r="D32" s="363"/>
      <c r="E32" s="364"/>
      <c r="F32" s="308">
        <f>F17+F19+F20+F23+F35</f>
        <v>2624.02</v>
      </c>
      <c r="G32" s="309">
        <f aca="true" t="shared" si="5" ref="G32:Q32">G17+G19+G20+G23+G35</f>
        <v>2624.02</v>
      </c>
      <c r="H32" s="309">
        <f t="shared" si="5"/>
        <v>2624.02</v>
      </c>
      <c r="I32" s="309">
        <f t="shared" si="5"/>
        <v>2624.02</v>
      </c>
      <c r="J32" s="309">
        <f t="shared" si="5"/>
        <v>2624.02</v>
      </c>
      <c r="K32" s="309">
        <f t="shared" si="5"/>
        <v>2624.02</v>
      </c>
      <c r="L32" s="309">
        <f t="shared" si="5"/>
        <v>3061.36</v>
      </c>
      <c r="M32" s="309">
        <f t="shared" si="5"/>
        <v>3061.36</v>
      </c>
      <c r="N32" s="309">
        <f t="shared" si="5"/>
        <v>3061.36</v>
      </c>
      <c r="O32" s="309">
        <f t="shared" si="5"/>
        <v>3061.36</v>
      </c>
      <c r="P32" s="309">
        <f t="shared" si="5"/>
        <v>0</v>
      </c>
      <c r="Q32" s="310">
        <f t="shared" si="5"/>
        <v>0</v>
      </c>
      <c r="R32" s="311">
        <f>SUM(F32:Q32)</f>
        <v>27989.56</v>
      </c>
      <c r="S32" s="54"/>
      <c r="T32" s="312"/>
    </row>
    <row r="33" spans="1:19" ht="21.75" customHeight="1">
      <c r="A33" s="366"/>
      <c r="B33" s="369"/>
      <c r="C33" s="422"/>
      <c r="D33" s="422"/>
      <c r="E33" s="422"/>
      <c r="F33" s="182">
        <v>557.08</v>
      </c>
      <c r="G33" s="183">
        <v>557.08</v>
      </c>
      <c r="H33" s="183">
        <v>557.07</v>
      </c>
      <c r="I33" s="183">
        <v>557.07</v>
      </c>
      <c r="J33" s="183">
        <v>557.07</v>
      </c>
      <c r="K33" s="183">
        <v>557.08</v>
      </c>
      <c r="L33" s="183">
        <v>649.93</v>
      </c>
      <c r="M33" s="183">
        <v>649.93</v>
      </c>
      <c r="N33" s="183">
        <v>649.93</v>
      </c>
      <c r="O33" s="183">
        <v>649.93</v>
      </c>
      <c r="P33" s="183"/>
      <c r="Q33" s="184"/>
      <c r="R33" s="118">
        <f aca="true" t="shared" si="6" ref="R33:R45">SUM(F33:Q33)</f>
        <v>5942.170000000001</v>
      </c>
      <c r="S33" s="3"/>
    </row>
    <row r="34" spans="1:19" ht="21.75" customHeight="1">
      <c r="A34" s="366"/>
      <c r="B34" s="370"/>
      <c r="C34" s="374">
        <f>IF(VLOOKUP(VALUE(RIGHT(M8,4)),Stammdaten!G3:O14,2)="","Stammdaten",VLOOKUP(VALUE(RIGHT(M8,4)),Stammdaten!G3:O14,2))</f>
        <v>0.2123</v>
      </c>
      <c r="D34" s="374"/>
      <c r="E34" s="114"/>
      <c r="F34" s="115">
        <f>MIN(ROUND($C$34*(F32),2),VALUE(F33),ROUND($F$11*$C$34,2))</f>
        <v>557.08</v>
      </c>
      <c r="G34" s="116">
        <f aca="true" t="shared" si="7" ref="G34:Q34">MIN(ROUND($C$34*(G32),2),VALUE(G33),ROUND($F$11*$C$34,2))</f>
        <v>557.08</v>
      </c>
      <c r="H34" s="116">
        <f t="shared" si="7"/>
        <v>557.07</v>
      </c>
      <c r="I34" s="116">
        <f t="shared" si="7"/>
        <v>557.07</v>
      </c>
      <c r="J34" s="116">
        <f t="shared" si="7"/>
        <v>557.07</v>
      </c>
      <c r="K34" s="116">
        <f t="shared" si="7"/>
        <v>557.08</v>
      </c>
      <c r="L34" s="116">
        <f t="shared" si="7"/>
        <v>649.93</v>
      </c>
      <c r="M34" s="116">
        <f t="shared" si="7"/>
        <v>649.93</v>
      </c>
      <c r="N34" s="116">
        <f t="shared" si="7"/>
        <v>649.93</v>
      </c>
      <c r="O34" s="116">
        <f t="shared" si="7"/>
        <v>649.93</v>
      </c>
      <c r="P34" s="116">
        <f t="shared" si="7"/>
        <v>0</v>
      </c>
      <c r="Q34" s="117">
        <f t="shared" si="7"/>
        <v>0</v>
      </c>
      <c r="R34" s="101">
        <f t="shared" si="6"/>
        <v>5942.170000000001</v>
      </c>
      <c r="S34" s="3"/>
    </row>
    <row r="35" spans="1:19" ht="15.75" customHeight="1">
      <c r="A35" s="366"/>
      <c r="B35" s="368" t="s">
        <v>195</v>
      </c>
      <c r="C35" s="371" t="s">
        <v>181</v>
      </c>
      <c r="D35" s="372"/>
      <c r="E35" s="373"/>
      <c r="F35" s="313"/>
      <c r="G35" s="314"/>
      <c r="H35" s="314">
        <v>512.73</v>
      </c>
      <c r="I35" s="314">
        <v>512.73</v>
      </c>
      <c r="J35" s="314">
        <v>512.73</v>
      </c>
      <c r="K35" s="314"/>
      <c r="L35" s="314"/>
      <c r="M35" s="314"/>
      <c r="N35" s="314"/>
      <c r="O35" s="314"/>
      <c r="P35" s="314"/>
      <c r="Q35" s="315"/>
      <c r="R35" s="316">
        <f>SUM(F35:Q35)</f>
        <v>1538.19</v>
      </c>
      <c r="S35" s="54"/>
    </row>
    <row r="36" spans="1:19" ht="21.75" customHeight="1">
      <c r="A36" s="366"/>
      <c r="B36" s="369" t="s">
        <v>182</v>
      </c>
      <c r="C36" s="281"/>
      <c r="D36" s="281"/>
      <c r="E36" s="282"/>
      <c r="F36" s="283"/>
      <c r="G36" s="284"/>
      <c r="H36" s="284">
        <v>92.91</v>
      </c>
      <c r="I36" s="284">
        <v>92.91</v>
      </c>
      <c r="J36" s="284">
        <v>92.91</v>
      </c>
      <c r="K36" s="284"/>
      <c r="L36" s="284"/>
      <c r="M36" s="284"/>
      <c r="N36" s="284"/>
      <c r="O36" s="284"/>
      <c r="P36" s="284"/>
      <c r="Q36" s="285"/>
      <c r="R36" s="123">
        <f>SUM(F36:Q36)</f>
        <v>278.73</v>
      </c>
      <c r="S36" s="54"/>
    </row>
    <row r="37" spans="1:19" ht="21.75" customHeight="1">
      <c r="A37" s="366"/>
      <c r="B37" s="370"/>
      <c r="C37" s="374">
        <f>IF(VLOOKUP(VALUE(RIGHT(M8,4)),Stammdaten!G3:O14,3)="","Stammdaten",VLOOKUP(VALUE(RIGHT(M8,4)),Stammdaten!G3:O14,3))</f>
        <v>0.1812</v>
      </c>
      <c r="D37" s="374"/>
      <c r="E37" s="114"/>
      <c r="F37" s="115">
        <f>IF(F35=0,0,MIN(VALUE(F36),ROUND(F35*$C$37,2)))</f>
        <v>0</v>
      </c>
      <c r="G37" s="116">
        <f aca="true" t="shared" si="8" ref="G37:Q37">IF(G35=0,0,MIN(VALUE(G36),ROUND(G35*$C$37,2)))</f>
        <v>0</v>
      </c>
      <c r="H37" s="116">
        <f t="shared" si="8"/>
        <v>92.91</v>
      </c>
      <c r="I37" s="116">
        <f t="shared" si="8"/>
        <v>92.91</v>
      </c>
      <c r="J37" s="116">
        <f t="shared" si="8"/>
        <v>92.91</v>
      </c>
      <c r="K37" s="116">
        <f t="shared" si="8"/>
        <v>0</v>
      </c>
      <c r="L37" s="116">
        <f t="shared" si="8"/>
        <v>0</v>
      </c>
      <c r="M37" s="116">
        <f t="shared" si="8"/>
        <v>0</v>
      </c>
      <c r="N37" s="116">
        <f t="shared" si="8"/>
        <v>0</v>
      </c>
      <c r="O37" s="116">
        <f t="shared" si="8"/>
        <v>0</v>
      </c>
      <c r="P37" s="116">
        <f t="shared" si="8"/>
        <v>0</v>
      </c>
      <c r="Q37" s="117">
        <f t="shared" si="8"/>
        <v>0</v>
      </c>
      <c r="R37" s="101">
        <f>SUM(F37:Q37)</f>
        <v>278.73</v>
      </c>
      <c r="S37" s="54"/>
    </row>
    <row r="38" spans="1:19" ht="21.75" customHeight="1">
      <c r="A38" s="366"/>
      <c r="B38" s="378" t="s">
        <v>21</v>
      </c>
      <c r="C38" s="440"/>
      <c r="D38" s="440"/>
      <c r="E38" s="440"/>
      <c r="F38" s="173"/>
      <c r="G38" s="174"/>
      <c r="H38" s="174"/>
      <c r="I38" s="174"/>
      <c r="J38" s="174"/>
      <c r="K38" s="183">
        <v>543.96</v>
      </c>
      <c r="L38" s="174"/>
      <c r="M38" s="174"/>
      <c r="N38" s="174"/>
      <c r="O38" s="174"/>
      <c r="P38" s="174"/>
      <c r="Q38" s="175"/>
      <c r="R38" s="108">
        <f t="shared" si="6"/>
        <v>543.96</v>
      </c>
      <c r="S38" s="3"/>
    </row>
    <row r="39" spans="1:19" ht="21.75" customHeight="1">
      <c r="A39" s="366"/>
      <c r="B39" s="370"/>
      <c r="C39" s="374">
        <f>IF(VLOOKUP(VALUE(RIGHT(M8,4)),Stammdaten!G3:O14,4)="","Stammdaten",VLOOKUP(VALUE(RIGHT(M8,4)),Stammdaten!G3:O14,4))</f>
        <v>0.2073</v>
      </c>
      <c r="D39" s="374"/>
      <c r="E39" s="114"/>
      <c r="F39" s="115">
        <f>IF((F28+F29)=0,0,MIN(VALUE(F38),ROUND((F28+F29)*$C$39,2),ROUND(F31*$C$39,2)))</f>
        <v>0</v>
      </c>
      <c r="G39" s="116">
        <f aca="true" t="shared" si="9" ref="G39:Q39">IF((G28+G29)=0,0,MIN(VALUE(G38),ROUND((G28+G29)*$C$39,2),ROUND(G31*$C$39,2)))</f>
        <v>0</v>
      </c>
      <c r="H39" s="116">
        <f t="shared" si="9"/>
        <v>0</v>
      </c>
      <c r="I39" s="116">
        <f t="shared" si="9"/>
        <v>0</v>
      </c>
      <c r="J39" s="116">
        <f t="shared" si="9"/>
        <v>0</v>
      </c>
      <c r="K39" s="116">
        <f t="shared" si="9"/>
        <v>543.96</v>
      </c>
      <c r="L39" s="116">
        <f t="shared" si="9"/>
        <v>0</v>
      </c>
      <c r="M39" s="116">
        <f t="shared" si="9"/>
        <v>0</v>
      </c>
      <c r="N39" s="116">
        <f t="shared" si="9"/>
        <v>0</v>
      </c>
      <c r="O39" s="116">
        <f t="shared" si="9"/>
        <v>0</v>
      </c>
      <c r="P39" s="116">
        <f t="shared" si="9"/>
        <v>0</v>
      </c>
      <c r="Q39" s="117">
        <f t="shared" si="9"/>
        <v>0</v>
      </c>
      <c r="R39" s="101">
        <f t="shared" si="6"/>
        <v>543.96</v>
      </c>
      <c r="S39" s="3"/>
    </row>
    <row r="40" spans="1:19" ht="21.75" customHeight="1">
      <c r="A40" s="366"/>
      <c r="B40" s="378" t="s">
        <v>10</v>
      </c>
      <c r="C40" s="375" t="s">
        <v>183</v>
      </c>
      <c r="D40" s="376"/>
      <c r="E40" s="377"/>
      <c r="F40" s="317">
        <f>F$30-F$25+F35</f>
        <v>2624.02</v>
      </c>
      <c r="G40" s="321">
        <f aca="true" t="shared" si="10" ref="G40:Q40">G$30-G$25+G35</f>
        <v>2624.02</v>
      </c>
      <c r="H40" s="321">
        <f t="shared" si="10"/>
        <v>2624.02</v>
      </c>
      <c r="I40" s="321">
        <f t="shared" si="10"/>
        <v>2624.02</v>
      </c>
      <c r="J40" s="321">
        <f t="shared" si="10"/>
        <v>2624.02</v>
      </c>
      <c r="K40" s="321">
        <f t="shared" si="10"/>
        <v>5248.04</v>
      </c>
      <c r="L40" s="321">
        <f t="shared" si="10"/>
        <v>3061.36</v>
      </c>
      <c r="M40" s="321">
        <f t="shared" si="10"/>
        <v>3061.36</v>
      </c>
      <c r="N40" s="321">
        <f t="shared" si="10"/>
        <v>3061.36</v>
      </c>
      <c r="O40" s="321">
        <f t="shared" si="10"/>
        <v>3061.36</v>
      </c>
      <c r="P40" s="321">
        <f t="shared" si="10"/>
        <v>0</v>
      </c>
      <c r="Q40" s="322">
        <f t="shared" si="10"/>
        <v>0</v>
      </c>
      <c r="R40" s="323">
        <f>SUM(F40:Q40)</f>
        <v>30613.58</v>
      </c>
      <c r="S40" s="3"/>
    </row>
    <row r="41" spans="1:19" ht="21.75" customHeight="1">
      <c r="A41" s="366"/>
      <c r="B41" s="369"/>
      <c r="C41" s="121"/>
      <c r="D41" s="121"/>
      <c r="E41" s="122"/>
      <c r="F41" s="283">
        <v>40.15</v>
      </c>
      <c r="G41" s="284">
        <v>40.15</v>
      </c>
      <c r="H41" s="284">
        <v>40.15</v>
      </c>
      <c r="I41" s="284">
        <v>40.15</v>
      </c>
      <c r="J41" s="284">
        <v>40.15</v>
      </c>
      <c r="K41" s="284">
        <v>80.3</v>
      </c>
      <c r="L41" s="284">
        <v>46.84</v>
      </c>
      <c r="M41" s="284">
        <v>46.84</v>
      </c>
      <c r="N41" s="284">
        <v>46.84</v>
      </c>
      <c r="O41" s="284">
        <v>46.84</v>
      </c>
      <c r="P41" s="186"/>
      <c r="Q41" s="187"/>
      <c r="R41" s="123">
        <f t="shared" si="6"/>
        <v>468.4100000000001</v>
      </c>
      <c r="S41" s="3"/>
    </row>
    <row r="42" spans="1:19" ht="21.75" customHeight="1">
      <c r="A42" s="366"/>
      <c r="B42" s="370"/>
      <c r="C42" s="374">
        <f>IF(VLOOKUP(VALUE(RIGHT(M8,4)),Stammdaten!G3:O14,5)="","Stammdaten",VLOOKUP(VALUE(RIGHT(M8,4)),Stammdaten!G3:O14,5))</f>
        <v>0.0153</v>
      </c>
      <c r="D42" s="374"/>
      <c r="E42" s="114"/>
      <c r="F42" s="115">
        <f>MIN(ROUND(F40*$C42,2),VALUE(F41))</f>
        <v>40.15</v>
      </c>
      <c r="G42" s="116">
        <f aca="true" t="shared" si="11" ref="G42:Q42">MIN(ROUND(G40*$C42,2),VALUE(G41))</f>
        <v>40.15</v>
      </c>
      <c r="H42" s="116">
        <f t="shared" si="11"/>
        <v>40.15</v>
      </c>
      <c r="I42" s="116">
        <f t="shared" si="11"/>
        <v>40.15</v>
      </c>
      <c r="J42" s="116">
        <f t="shared" si="11"/>
        <v>40.15</v>
      </c>
      <c r="K42" s="116">
        <f t="shared" si="11"/>
        <v>80.3</v>
      </c>
      <c r="L42" s="116">
        <f t="shared" si="11"/>
        <v>46.84</v>
      </c>
      <c r="M42" s="116">
        <f t="shared" si="11"/>
        <v>46.84</v>
      </c>
      <c r="N42" s="116">
        <f t="shared" si="11"/>
        <v>46.84</v>
      </c>
      <c r="O42" s="116">
        <f t="shared" si="11"/>
        <v>46.84</v>
      </c>
      <c r="P42" s="116">
        <f t="shared" si="11"/>
        <v>0</v>
      </c>
      <c r="Q42" s="117">
        <f t="shared" si="11"/>
        <v>0</v>
      </c>
      <c r="R42" s="101">
        <f t="shared" si="6"/>
        <v>468.4100000000001</v>
      </c>
      <c r="S42" s="3"/>
    </row>
    <row r="43" spans="1:19" ht="21.75" customHeight="1">
      <c r="A43" s="366"/>
      <c r="B43" s="369" t="s">
        <v>142</v>
      </c>
      <c r="C43" s="441" t="s">
        <v>143</v>
      </c>
      <c r="D43" s="442"/>
      <c r="E43" s="443"/>
      <c r="F43" s="318">
        <f aca="true" t="shared" si="12" ref="F43:Q43">F26-F73-F84</f>
        <v>2624.02</v>
      </c>
      <c r="G43" s="319">
        <f t="shared" si="12"/>
        <v>2624.02</v>
      </c>
      <c r="H43" s="319">
        <f t="shared" si="12"/>
        <v>2111.29</v>
      </c>
      <c r="I43" s="319">
        <f t="shared" si="12"/>
        <v>2111.29</v>
      </c>
      <c r="J43" s="319">
        <f t="shared" si="12"/>
        <v>2111.29</v>
      </c>
      <c r="K43" s="319">
        <f t="shared" si="12"/>
        <v>5248.04</v>
      </c>
      <c r="L43" s="319">
        <f t="shared" si="12"/>
        <v>3061.36</v>
      </c>
      <c r="M43" s="319">
        <f t="shared" si="12"/>
        <v>3061.36</v>
      </c>
      <c r="N43" s="319">
        <f t="shared" si="12"/>
        <v>3061.36</v>
      </c>
      <c r="O43" s="319">
        <f t="shared" si="12"/>
        <v>3061.36</v>
      </c>
      <c r="P43" s="319">
        <f t="shared" si="12"/>
        <v>0</v>
      </c>
      <c r="Q43" s="320">
        <f t="shared" si="12"/>
        <v>0</v>
      </c>
      <c r="R43" s="101">
        <f t="shared" si="6"/>
        <v>29075.390000000003</v>
      </c>
      <c r="S43" s="54"/>
    </row>
    <row r="44" spans="1:19" ht="21.75" customHeight="1">
      <c r="A44" s="366"/>
      <c r="B44" s="369"/>
      <c r="C44" s="281"/>
      <c r="D44" s="281"/>
      <c r="E44" s="282"/>
      <c r="F44" s="283"/>
      <c r="G44" s="284"/>
      <c r="H44" s="284"/>
      <c r="I44" s="284"/>
      <c r="J44" s="284"/>
      <c r="K44" s="284"/>
      <c r="L44" s="284"/>
      <c r="M44" s="284"/>
      <c r="N44" s="284"/>
      <c r="O44" s="284"/>
      <c r="P44" s="284"/>
      <c r="Q44" s="285"/>
      <c r="R44" s="286">
        <f t="shared" si="6"/>
        <v>0</v>
      </c>
      <c r="S44" s="54"/>
    </row>
    <row r="45" spans="1:19" ht="21.75" customHeight="1" thickBot="1">
      <c r="A45" s="367"/>
      <c r="B45" s="420"/>
      <c r="C45" s="380">
        <f>IF(VLOOKUP(VALUE(RIGHT(M8,4)),Stammdaten!G3:O14,6)="","Stammdaten",VLOOKUP(VALUE(RIGHT(M8,4)),Stammdaten!G3:O14,6))</f>
        <v>0.0308</v>
      </c>
      <c r="D45" s="380"/>
      <c r="E45" s="124"/>
      <c r="F45" s="125">
        <f>IF(F44&lt;=0,0,MIN(VALUE(F44),ROUND(F43*$C$45,2)))</f>
        <v>0</v>
      </c>
      <c r="G45" s="126">
        <f aca="true" t="shared" si="13" ref="G45:Q45">IF(G44&lt;=0,0,MIN(VALUE(G44),ROUND(G43*$C$45,2)))</f>
        <v>0</v>
      </c>
      <c r="H45" s="126">
        <f t="shared" si="13"/>
        <v>0</v>
      </c>
      <c r="I45" s="126">
        <f t="shared" si="13"/>
        <v>0</v>
      </c>
      <c r="J45" s="126">
        <f t="shared" si="13"/>
        <v>0</v>
      </c>
      <c r="K45" s="126">
        <f t="shared" si="13"/>
        <v>0</v>
      </c>
      <c r="L45" s="126">
        <f t="shared" si="13"/>
        <v>0</v>
      </c>
      <c r="M45" s="126">
        <f t="shared" si="13"/>
        <v>0</v>
      </c>
      <c r="N45" s="126">
        <f t="shared" si="13"/>
        <v>0</v>
      </c>
      <c r="O45" s="126">
        <f t="shared" si="13"/>
        <v>0</v>
      </c>
      <c r="P45" s="126">
        <f t="shared" si="13"/>
        <v>0</v>
      </c>
      <c r="Q45" s="84">
        <f t="shared" si="13"/>
        <v>0</v>
      </c>
      <c r="R45" s="127">
        <f t="shared" si="6"/>
        <v>0</v>
      </c>
      <c r="S45" s="54"/>
    </row>
    <row r="46" spans="1:20" ht="16.5" customHeight="1">
      <c r="A46" s="81"/>
      <c r="B46" s="79"/>
      <c r="C46" s="80"/>
      <c r="D46" s="80"/>
      <c r="E46" s="80"/>
      <c r="F46" s="67"/>
      <c r="G46" s="67"/>
      <c r="H46" s="63"/>
      <c r="I46" s="63"/>
      <c r="J46" s="63"/>
      <c r="K46" s="63"/>
      <c r="L46" s="63"/>
      <c r="M46" s="63"/>
      <c r="N46" s="63"/>
      <c r="O46" s="63"/>
      <c r="P46" s="63"/>
      <c r="Q46" s="63"/>
      <c r="R46" s="67"/>
      <c r="S46" s="54"/>
      <c r="T46" s="2"/>
    </row>
    <row r="47" spans="1:20" ht="21.75" customHeight="1">
      <c r="A47" s="81"/>
      <c r="B47" s="79"/>
      <c r="C47" s="80"/>
      <c r="D47" s="80"/>
      <c r="E47" s="80"/>
      <c r="F47" s="67"/>
      <c r="G47" s="67"/>
      <c r="H47" s="63"/>
      <c r="I47" s="63"/>
      <c r="J47" s="63"/>
      <c r="K47" s="63"/>
      <c r="L47" s="63"/>
      <c r="M47" s="63"/>
      <c r="N47" s="63"/>
      <c r="O47" s="63"/>
      <c r="P47" s="63"/>
      <c r="Q47" s="63"/>
      <c r="R47" s="67"/>
      <c r="S47" s="54"/>
      <c r="T47" s="2"/>
    </row>
    <row r="48" spans="1:20" ht="7.5" customHeight="1">
      <c r="A48" s="82"/>
      <c r="B48" s="79"/>
      <c r="C48" s="80"/>
      <c r="D48" s="80"/>
      <c r="E48" s="80"/>
      <c r="F48" s="67"/>
      <c r="G48" s="67"/>
      <c r="H48" s="63"/>
      <c r="I48" s="72"/>
      <c r="J48" s="72"/>
      <c r="K48" s="72"/>
      <c r="L48" s="63"/>
      <c r="M48" s="63"/>
      <c r="N48" s="63"/>
      <c r="O48" s="63"/>
      <c r="P48" s="63"/>
      <c r="Q48" s="63"/>
      <c r="R48" s="67"/>
      <c r="S48" s="54"/>
      <c r="T48" s="2"/>
    </row>
    <row r="49" spans="1:20" ht="7.5" customHeight="1">
      <c r="A49" s="82"/>
      <c r="B49" s="79"/>
      <c r="C49" s="80"/>
      <c r="D49" s="80"/>
      <c r="E49" s="80"/>
      <c r="F49" s="67"/>
      <c r="G49" s="67"/>
      <c r="H49" s="63"/>
      <c r="I49" s="72"/>
      <c r="J49" s="72"/>
      <c r="K49" s="72"/>
      <c r="L49" s="63"/>
      <c r="M49" s="63"/>
      <c r="N49" s="63"/>
      <c r="O49" s="63"/>
      <c r="P49" s="63"/>
      <c r="Q49" s="63"/>
      <c r="R49" s="67"/>
      <c r="S49" s="54"/>
      <c r="T49" s="2"/>
    </row>
    <row r="50" spans="1:19" ht="17.25" thickBot="1">
      <c r="A50" s="82"/>
      <c r="B50" s="79"/>
      <c r="C50" s="80"/>
      <c r="D50" s="80"/>
      <c r="E50" s="80"/>
      <c r="F50" s="67"/>
      <c r="G50" s="67"/>
      <c r="H50" s="67"/>
      <c r="I50" s="67"/>
      <c r="J50" s="67"/>
      <c r="K50" s="67"/>
      <c r="L50" s="67"/>
      <c r="M50" s="67"/>
      <c r="N50" s="67"/>
      <c r="O50" s="67"/>
      <c r="P50" s="67"/>
      <c r="Q50" s="67"/>
      <c r="R50" s="67"/>
      <c r="S50" s="54"/>
    </row>
    <row r="51" spans="1:19" ht="21.75" customHeight="1">
      <c r="A51" s="365" t="s">
        <v>2</v>
      </c>
      <c r="B51" s="379" t="s">
        <v>12</v>
      </c>
      <c r="C51" s="419"/>
      <c r="D51" s="419"/>
      <c r="E51" s="419"/>
      <c r="F51" s="179">
        <v>102.34</v>
      </c>
      <c r="G51" s="180">
        <v>102.34</v>
      </c>
      <c r="H51" s="180">
        <v>82.34</v>
      </c>
      <c r="I51" s="180">
        <v>82.34</v>
      </c>
      <c r="J51" s="180">
        <v>82.34</v>
      </c>
      <c r="K51" s="180">
        <v>204.67</v>
      </c>
      <c r="L51" s="180">
        <v>119.39</v>
      </c>
      <c r="M51" s="180">
        <v>119.39</v>
      </c>
      <c r="N51" s="180">
        <v>119.39</v>
      </c>
      <c r="O51" s="180">
        <v>119.39</v>
      </c>
      <c r="P51" s="180"/>
      <c r="Q51" s="181"/>
      <c r="R51" s="113">
        <f>SUM(F51:Q51)</f>
        <v>1133.93</v>
      </c>
      <c r="S51" s="3"/>
    </row>
    <row r="52" spans="1:19" ht="21.75" customHeight="1">
      <c r="A52" s="366"/>
      <c r="B52" s="370"/>
      <c r="C52" s="374">
        <f>IF(VLOOKUP(VALUE(RIGHT(M8,4)),Stammdaten!G3:O14,7)="","Stammdaten",VLOOKUP(VALUE(RIGHT(M8,4)),Stammdaten!G3:O14,7))</f>
        <v>0.039</v>
      </c>
      <c r="D52" s="374"/>
      <c r="E52" s="67"/>
      <c r="F52" s="115">
        <f>MIN(ROUND((F$30-F$25)*$C52,2),VALUE(F51))</f>
        <v>102.34</v>
      </c>
      <c r="G52" s="119">
        <f aca="true" t="shared" si="14" ref="G52:Q52">MIN(ROUND((G$30-G$25)*$C52,2),VALUE(G51))</f>
        <v>102.34</v>
      </c>
      <c r="H52" s="119">
        <f t="shared" si="14"/>
        <v>82.34</v>
      </c>
      <c r="I52" s="119">
        <f t="shared" si="14"/>
        <v>82.34</v>
      </c>
      <c r="J52" s="119">
        <f t="shared" si="14"/>
        <v>82.34</v>
      </c>
      <c r="K52" s="119">
        <f t="shared" si="14"/>
        <v>204.67</v>
      </c>
      <c r="L52" s="119">
        <f t="shared" si="14"/>
        <v>119.39</v>
      </c>
      <c r="M52" s="119">
        <f t="shared" si="14"/>
        <v>119.39</v>
      </c>
      <c r="N52" s="119">
        <f t="shared" si="14"/>
        <v>119.39</v>
      </c>
      <c r="O52" s="119">
        <f t="shared" si="14"/>
        <v>119.39</v>
      </c>
      <c r="P52" s="119">
        <f t="shared" si="14"/>
        <v>0</v>
      </c>
      <c r="Q52" s="120">
        <f t="shared" si="14"/>
        <v>0</v>
      </c>
      <c r="R52" s="118">
        <f>SUM(F52:Q52)</f>
        <v>1133.93</v>
      </c>
      <c r="S52" s="3"/>
    </row>
    <row r="53" spans="1:19" ht="21.75" customHeight="1">
      <c r="A53" s="366"/>
      <c r="B53" s="378" t="s">
        <v>11</v>
      </c>
      <c r="C53" s="121"/>
      <c r="D53" s="121"/>
      <c r="E53" s="122"/>
      <c r="F53" s="185">
        <v>9.71</v>
      </c>
      <c r="G53" s="186">
        <v>9.71</v>
      </c>
      <c r="H53" s="186">
        <v>7.81</v>
      </c>
      <c r="I53" s="186">
        <v>7.81</v>
      </c>
      <c r="J53" s="186">
        <v>7.81</v>
      </c>
      <c r="K53" s="186">
        <v>19.42</v>
      </c>
      <c r="L53" s="186">
        <v>11.33</v>
      </c>
      <c r="M53" s="186">
        <v>11.33</v>
      </c>
      <c r="N53" s="186">
        <v>11.33</v>
      </c>
      <c r="O53" s="186">
        <v>11.33</v>
      </c>
      <c r="P53" s="186"/>
      <c r="Q53" s="187"/>
      <c r="R53" s="123">
        <f>SUM(F53:Q53)</f>
        <v>107.59</v>
      </c>
      <c r="S53" s="3"/>
    </row>
    <row r="54" spans="1:19" ht="21.75" customHeight="1" thickBot="1">
      <c r="A54" s="367"/>
      <c r="B54" s="420"/>
      <c r="C54" s="380" t="str">
        <f>IF(VLOOKUP(VALUE(RIGHT(M8,4)),Stammdaten!G3:O14,8)="","Stammdaten",VLOOKUP(VALUE(RIGHT(M8,4)),Stammdaten!G3:O14,8))</f>
        <v>Stammdaten</v>
      </c>
      <c r="D54" s="380"/>
      <c r="E54" s="124"/>
      <c r="F54" s="125" t="e">
        <f>MIN(ROUND((F$30-F$25)*$C54,2),VALUE(F53))</f>
        <v>#VALUE!</v>
      </c>
      <c r="G54" s="126" t="e">
        <f aca="true" t="shared" si="15" ref="G54:Q54">MIN(ROUND((G$30-G$25)*$C54,2),VALUE(G53))</f>
        <v>#VALUE!</v>
      </c>
      <c r="H54" s="126" t="e">
        <f t="shared" si="15"/>
        <v>#VALUE!</v>
      </c>
      <c r="I54" s="126" t="e">
        <f t="shared" si="15"/>
        <v>#VALUE!</v>
      </c>
      <c r="J54" s="126" t="e">
        <f t="shared" si="15"/>
        <v>#VALUE!</v>
      </c>
      <c r="K54" s="126" t="e">
        <f t="shared" si="15"/>
        <v>#VALUE!</v>
      </c>
      <c r="L54" s="126" t="e">
        <f t="shared" si="15"/>
        <v>#VALUE!</v>
      </c>
      <c r="M54" s="126" t="e">
        <f t="shared" si="15"/>
        <v>#VALUE!</v>
      </c>
      <c r="N54" s="126" t="e">
        <f t="shared" si="15"/>
        <v>#VALUE!</v>
      </c>
      <c r="O54" s="126" t="e">
        <f t="shared" si="15"/>
        <v>#VALUE!</v>
      </c>
      <c r="P54" s="126" t="e">
        <f t="shared" si="15"/>
        <v>#VALUE!</v>
      </c>
      <c r="Q54" s="84" t="e">
        <f t="shared" si="15"/>
        <v>#VALUE!</v>
      </c>
      <c r="R54" s="127" t="e">
        <f>SUM(F54:Q54)</f>
        <v>#VALUE!</v>
      </c>
      <c r="S54" s="3"/>
    </row>
    <row r="55" spans="1:20" ht="7.5" customHeight="1" thickBot="1">
      <c r="A55" s="81"/>
      <c r="B55" s="79"/>
      <c r="C55" s="80"/>
      <c r="D55" s="80"/>
      <c r="E55" s="80"/>
      <c r="F55" s="67"/>
      <c r="G55" s="67"/>
      <c r="H55" s="63"/>
      <c r="I55" s="63"/>
      <c r="J55" s="63"/>
      <c r="K55" s="63"/>
      <c r="L55" s="63"/>
      <c r="M55" s="63"/>
      <c r="N55" s="63"/>
      <c r="O55" s="63"/>
      <c r="P55" s="63"/>
      <c r="Q55" s="63"/>
      <c r="R55" s="67"/>
      <c r="S55" s="54"/>
      <c r="T55" s="2"/>
    </row>
    <row r="56" spans="1:19" ht="15.75" customHeight="1">
      <c r="A56" s="431" t="s">
        <v>60</v>
      </c>
      <c r="B56" s="327"/>
      <c r="C56" s="362" t="s">
        <v>184</v>
      </c>
      <c r="D56" s="363"/>
      <c r="E56" s="364"/>
      <c r="F56" s="324">
        <f>(F$30-F$25)</f>
        <v>2624.02</v>
      </c>
      <c r="G56" s="325">
        <f aca="true" t="shared" si="16" ref="G56:Q56">(G$30-G$25)</f>
        <v>2624.02</v>
      </c>
      <c r="H56" s="325">
        <f t="shared" si="16"/>
        <v>2111.29</v>
      </c>
      <c r="I56" s="325">
        <f t="shared" si="16"/>
        <v>2111.29</v>
      </c>
      <c r="J56" s="325">
        <f t="shared" si="16"/>
        <v>2111.29</v>
      </c>
      <c r="K56" s="325">
        <f t="shared" si="16"/>
        <v>5248.04</v>
      </c>
      <c r="L56" s="325">
        <f t="shared" si="16"/>
        <v>3061.36</v>
      </c>
      <c r="M56" s="325">
        <f t="shared" si="16"/>
        <v>3061.36</v>
      </c>
      <c r="N56" s="325">
        <f t="shared" si="16"/>
        <v>3061.36</v>
      </c>
      <c r="O56" s="325">
        <f t="shared" si="16"/>
        <v>3061.36</v>
      </c>
      <c r="P56" s="325">
        <f t="shared" si="16"/>
        <v>0</v>
      </c>
      <c r="Q56" s="326">
        <f t="shared" si="16"/>
        <v>0</v>
      </c>
      <c r="R56" s="311">
        <f>SUM(F56:Q56)</f>
        <v>29075.390000000003</v>
      </c>
      <c r="S56" s="54"/>
    </row>
    <row r="57" spans="1:19" ht="21.75" customHeight="1">
      <c r="A57" s="432"/>
      <c r="B57" s="421" t="s">
        <v>0</v>
      </c>
      <c r="C57" s="422"/>
      <c r="D57" s="422"/>
      <c r="E57" s="422"/>
      <c r="F57" s="182">
        <v>78.72</v>
      </c>
      <c r="G57" s="183">
        <v>78.72</v>
      </c>
      <c r="H57" s="183">
        <v>51.86</v>
      </c>
      <c r="I57" s="183">
        <v>55.66</v>
      </c>
      <c r="J57" s="183">
        <v>59.31</v>
      </c>
      <c r="K57" s="183">
        <v>157.44</v>
      </c>
      <c r="L57" s="183">
        <v>91.84</v>
      </c>
      <c r="M57" s="183">
        <v>91.84</v>
      </c>
      <c r="N57" s="183">
        <v>91.84</v>
      </c>
      <c r="O57" s="183">
        <v>91.84</v>
      </c>
      <c r="P57" s="183"/>
      <c r="Q57" s="184"/>
      <c r="R57" s="118">
        <f>SUM(F57:Q57)</f>
        <v>849.0700000000002</v>
      </c>
      <c r="S57" s="3"/>
    </row>
    <row r="58" spans="1:18" ht="21.75" customHeight="1">
      <c r="A58" s="432"/>
      <c r="B58" s="421"/>
      <c r="C58" s="423">
        <f>IF(VLOOKUP(VALUE(RIGHT(M8,4)),Stammdaten!G3:O14,9)="","Stammdaten",VLOOKUP(VALUE(RIGHT(M8,4)),Stammdaten!G3:O14,9))</f>
        <v>0.02999977</v>
      </c>
      <c r="D58" s="423"/>
      <c r="E58" s="67"/>
      <c r="F58" s="128">
        <f>MIN(ROUND((F$30-F$25)*$C58,2),VALUE(F57))</f>
        <v>78.72</v>
      </c>
      <c r="G58" s="119">
        <f aca="true" t="shared" si="17" ref="G58:Q58">MIN(ROUND((G$30-G$25)*$C58,2),VALUE(G57))</f>
        <v>78.72</v>
      </c>
      <c r="H58" s="119">
        <f t="shared" si="17"/>
        <v>51.86</v>
      </c>
      <c r="I58" s="119">
        <f t="shared" si="17"/>
        <v>55.66</v>
      </c>
      <c r="J58" s="119">
        <f t="shared" si="17"/>
        <v>59.31</v>
      </c>
      <c r="K58" s="119">
        <f t="shared" si="17"/>
        <v>157.44</v>
      </c>
      <c r="L58" s="119">
        <f t="shared" si="17"/>
        <v>91.84</v>
      </c>
      <c r="M58" s="119">
        <f t="shared" si="17"/>
        <v>91.84</v>
      </c>
      <c r="N58" s="119">
        <f t="shared" si="17"/>
        <v>91.84</v>
      </c>
      <c r="O58" s="119">
        <f t="shared" si="17"/>
        <v>91.84</v>
      </c>
      <c r="P58" s="119">
        <f t="shared" si="17"/>
        <v>0</v>
      </c>
      <c r="Q58" s="120">
        <f t="shared" si="17"/>
        <v>0</v>
      </c>
      <c r="R58" s="118">
        <f>SUM(F58:Q58)</f>
        <v>849.0700000000002</v>
      </c>
    </row>
    <row r="59" spans="1:18" ht="21.75" customHeight="1" thickBot="1">
      <c r="A59" s="433"/>
      <c r="B59" s="129" t="s">
        <v>52</v>
      </c>
      <c r="C59" s="130"/>
      <c r="D59" s="130"/>
      <c r="E59" s="83"/>
      <c r="F59" s="176"/>
      <c r="G59" s="177"/>
      <c r="H59" s="177"/>
      <c r="I59" s="177"/>
      <c r="J59" s="177"/>
      <c r="K59" s="177"/>
      <c r="L59" s="177"/>
      <c r="M59" s="177"/>
      <c r="N59" s="177"/>
      <c r="O59" s="177"/>
      <c r="P59" s="177"/>
      <c r="Q59" s="178"/>
      <c r="R59" s="131">
        <f>IF(OR(RIGHT(M8,4)="2017",RIGHT(M8,4)="2023"),MIN(SUM(F59:Q59),2*53),MIN(SUM(F59:Q59),2*52))</f>
        <v>0</v>
      </c>
    </row>
    <row r="60" spans="1:18" s="54" customFormat="1" ht="7.5" customHeight="1" thickBot="1">
      <c r="A60" s="70"/>
      <c r="B60" s="71"/>
      <c r="C60" s="72"/>
      <c r="D60" s="72"/>
      <c r="E60" s="72"/>
      <c r="F60" s="72"/>
      <c r="G60" s="72"/>
      <c r="H60" s="72"/>
      <c r="I60" s="72"/>
      <c r="J60" s="72"/>
      <c r="K60" s="72"/>
      <c r="L60" s="72"/>
      <c r="M60" s="72"/>
      <c r="N60" s="72"/>
      <c r="O60" s="72"/>
      <c r="P60" s="72"/>
      <c r="Q60" s="72"/>
      <c r="R60" s="72"/>
    </row>
    <row r="61" spans="1:18" ht="21.75" customHeight="1" thickBot="1">
      <c r="A61" s="214" t="s">
        <v>122</v>
      </c>
      <c r="B61" s="437" t="s">
        <v>123</v>
      </c>
      <c r="C61" s="438"/>
      <c r="D61" s="438"/>
      <c r="E61" s="439"/>
      <c r="F61" s="215"/>
      <c r="G61" s="216"/>
      <c r="H61" s="216"/>
      <c r="I61" s="216"/>
      <c r="J61" s="216"/>
      <c r="K61" s="216"/>
      <c r="L61" s="216"/>
      <c r="M61" s="216"/>
      <c r="N61" s="216"/>
      <c r="O61" s="216"/>
      <c r="P61" s="216"/>
      <c r="Q61" s="163"/>
      <c r="R61" s="217">
        <f>SUM(F61:Q61)</f>
        <v>0</v>
      </c>
    </row>
    <row r="62" spans="1:18" s="218" customFormat="1" ht="7.5" customHeight="1" thickBot="1">
      <c r="A62" s="73"/>
      <c r="B62" s="74"/>
      <c r="C62" s="75"/>
      <c r="D62" s="75"/>
      <c r="E62" s="75"/>
      <c r="F62" s="76"/>
      <c r="G62" s="76"/>
      <c r="H62" s="76"/>
      <c r="I62" s="76"/>
      <c r="J62" s="76"/>
      <c r="K62" s="76"/>
      <c r="L62" s="76"/>
      <c r="M62" s="76"/>
      <c r="N62" s="76"/>
      <c r="O62" s="76"/>
      <c r="P62" s="76"/>
      <c r="Q62" s="76"/>
      <c r="R62" s="76"/>
    </row>
    <row r="63" spans="1:19" ht="19.5" customHeight="1" thickBot="1">
      <c r="A63" s="328" t="s">
        <v>78</v>
      </c>
      <c r="B63" s="329"/>
      <c r="C63" s="330"/>
      <c r="D63" s="330"/>
      <c r="E63" s="331"/>
      <c r="F63" s="332">
        <f aca="true" t="shared" si="18" ref="F63:Q63">-F25+F26+F33+F36+F38+F41+F44+F51+F53+F57+F59+F61</f>
        <v>3412.02</v>
      </c>
      <c r="G63" s="332">
        <f t="shared" si="18"/>
        <v>3412.02</v>
      </c>
      <c r="H63" s="332">
        <f t="shared" si="18"/>
        <v>2943.4300000000003</v>
      </c>
      <c r="I63" s="332">
        <f t="shared" si="18"/>
        <v>2947.23</v>
      </c>
      <c r="J63" s="332">
        <f t="shared" si="18"/>
        <v>2950.88</v>
      </c>
      <c r="K63" s="332">
        <f t="shared" si="18"/>
        <v>6810.91</v>
      </c>
      <c r="L63" s="332">
        <f t="shared" si="18"/>
        <v>3980.69</v>
      </c>
      <c r="M63" s="332">
        <f t="shared" si="18"/>
        <v>3980.69</v>
      </c>
      <c r="N63" s="332">
        <f t="shared" si="18"/>
        <v>3980.69</v>
      </c>
      <c r="O63" s="332">
        <f t="shared" si="18"/>
        <v>3980.69</v>
      </c>
      <c r="P63" s="332">
        <f t="shared" si="18"/>
        <v>0</v>
      </c>
      <c r="Q63" s="332">
        <f t="shared" si="18"/>
        <v>0</v>
      </c>
      <c r="R63" s="332">
        <f>SUM(F63:Q63)</f>
        <v>38399.25</v>
      </c>
      <c r="S63" s="54"/>
    </row>
    <row r="64" spans="1:19" ht="19.5" customHeight="1" thickBot="1">
      <c r="A64" s="333" t="s">
        <v>79</v>
      </c>
      <c r="B64" s="334"/>
      <c r="C64" s="335"/>
      <c r="D64" s="335"/>
      <c r="E64" s="336"/>
      <c r="F64" s="337" t="e">
        <f aca="true" t="shared" si="19" ref="F64:Q64">-F25+F30+F34+F37+F39+F42+F45+F52+F54+F58+F59+F61</f>
        <v>#VALUE!</v>
      </c>
      <c r="G64" s="337" t="e">
        <f t="shared" si="19"/>
        <v>#VALUE!</v>
      </c>
      <c r="H64" s="337" t="e">
        <f t="shared" si="19"/>
        <v>#VALUE!</v>
      </c>
      <c r="I64" s="337" t="e">
        <f t="shared" si="19"/>
        <v>#VALUE!</v>
      </c>
      <c r="J64" s="337" t="e">
        <f t="shared" si="19"/>
        <v>#VALUE!</v>
      </c>
      <c r="K64" s="337" t="e">
        <f t="shared" si="19"/>
        <v>#VALUE!</v>
      </c>
      <c r="L64" s="337" t="e">
        <f t="shared" si="19"/>
        <v>#VALUE!</v>
      </c>
      <c r="M64" s="337" t="e">
        <f t="shared" si="19"/>
        <v>#VALUE!</v>
      </c>
      <c r="N64" s="337" t="e">
        <f t="shared" si="19"/>
        <v>#VALUE!</v>
      </c>
      <c r="O64" s="337" t="e">
        <f t="shared" si="19"/>
        <v>#VALUE!</v>
      </c>
      <c r="P64" s="337" t="e">
        <f t="shared" si="19"/>
        <v>#VALUE!</v>
      </c>
      <c r="Q64" s="337" t="e">
        <f t="shared" si="19"/>
        <v>#VALUE!</v>
      </c>
      <c r="R64" s="337" t="e">
        <f>SUM(F64:Q64)</f>
        <v>#VALUE!</v>
      </c>
      <c r="S64" s="54"/>
    </row>
    <row r="65" spans="1:18" s="218" customFormat="1" ht="7.5" customHeight="1" thickBot="1">
      <c r="A65" s="73"/>
      <c r="B65" s="74"/>
      <c r="C65" s="75"/>
      <c r="D65" s="75"/>
      <c r="E65" s="75"/>
      <c r="F65" s="76"/>
      <c r="G65" s="76"/>
      <c r="H65" s="76"/>
      <c r="I65" s="76"/>
      <c r="J65" s="76"/>
      <c r="K65" s="76"/>
      <c r="L65" s="76"/>
      <c r="M65" s="76"/>
      <c r="N65" s="76"/>
      <c r="O65" s="76"/>
      <c r="P65" s="76"/>
      <c r="Q65" s="76"/>
      <c r="R65" s="76"/>
    </row>
    <row r="66" spans="1:19" ht="21.75" customHeight="1" thickBot="1">
      <c r="A66" s="214" t="s">
        <v>185</v>
      </c>
      <c r="B66" s="424" t="s">
        <v>186</v>
      </c>
      <c r="C66" s="425"/>
      <c r="D66" s="425"/>
      <c r="E66" s="426"/>
      <c r="F66" s="215"/>
      <c r="G66" s="216"/>
      <c r="H66" s="216">
        <v>1222.02</v>
      </c>
      <c r="I66" s="216">
        <v>1057.77</v>
      </c>
      <c r="J66" s="216">
        <v>584.73</v>
      </c>
      <c r="K66" s="216"/>
      <c r="L66" s="216"/>
      <c r="M66" s="216"/>
      <c r="N66" s="216"/>
      <c r="O66" s="216"/>
      <c r="P66" s="216"/>
      <c r="Q66" s="163"/>
      <c r="R66" s="217">
        <f>SUM(F66:Q66)</f>
        <v>2864.52</v>
      </c>
      <c r="S66" s="54"/>
    </row>
    <row r="67" spans="1:18" s="218" customFormat="1" ht="7.5" customHeight="1" thickBot="1">
      <c r="A67" s="73"/>
      <c r="B67" s="74"/>
      <c r="C67" s="75"/>
      <c r="D67" s="75"/>
      <c r="E67" s="75"/>
      <c r="F67" s="76"/>
      <c r="G67" s="76"/>
      <c r="H67" s="76"/>
      <c r="I67" s="76"/>
      <c r="J67" s="76"/>
      <c r="K67" s="76"/>
      <c r="L67" s="76"/>
      <c r="M67" s="76"/>
      <c r="N67" s="76"/>
      <c r="O67" s="76"/>
      <c r="P67" s="76"/>
      <c r="Q67" s="76"/>
      <c r="R67" s="76"/>
    </row>
    <row r="68" spans="1:18" ht="19.5" customHeight="1" thickBot="1">
      <c r="A68" s="77" t="s">
        <v>78</v>
      </c>
      <c r="B68" s="78"/>
      <c r="C68" s="355"/>
      <c r="D68" s="355"/>
      <c r="E68" s="161"/>
      <c r="F68" s="132">
        <f>F63-F66</f>
        <v>3412.02</v>
      </c>
      <c r="G68" s="132">
        <f aca="true" t="shared" si="20" ref="G68:P68">G63-G66</f>
        <v>3412.02</v>
      </c>
      <c r="H68" s="132">
        <f t="shared" si="20"/>
        <v>1721.4100000000003</v>
      </c>
      <c r="I68" s="132">
        <f t="shared" si="20"/>
        <v>1889.46</v>
      </c>
      <c r="J68" s="132">
        <f t="shared" si="20"/>
        <v>2366.15</v>
      </c>
      <c r="K68" s="132">
        <f t="shared" si="20"/>
        <v>6810.91</v>
      </c>
      <c r="L68" s="132">
        <f t="shared" si="20"/>
        <v>3980.69</v>
      </c>
      <c r="M68" s="132">
        <f t="shared" si="20"/>
        <v>3980.69</v>
      </c>
      <c r="N68" s="132">
        <f t="shared" si="20"/>
        <v>3980.69</v>
      </c>
      <c r="O68" s="132">
        <f t="shared" si="20"/>
        <v>3980.69</v>
      </c>
      <c r="P68" s="132">
        <f t="shared" si="20"/>
        <v>0</v>
      </c>
      <c r="Q68" s="132">
        <f>Q63-Q66</f>
        <v>0</v>
      </c>
      <c r="R68" s="132">
        <f>SUM(F68:Q68)</f>
        <v>35534.729999999996</v>
      </c>
    </row>
    <row r="69" spans="1:18" ht="19.5" customHeight="1" thickBot="1">
      <c r="A69" s="133" t="s">
        <v>79</v>
      </c>
      <c r="B69" s="134"/>
      <c r="C69" s="158"/>
      <c r="D69" s="158"/>
      <c r="E69" s="162"/>
      <c r="F69" s="135" t="e">
        <f>F64-F66</f>
        <v>#VALUE!</v>
      </c>
      <c r="G69" s="135" t="e">
        <f aca="true" t="shared" si="21" ref="G69:P69">G64-G66</f>
        <v>#VALUE!</v>
      </c>
      <c r="H69" s="135" t="e">
        <f t="shared" si="21"/>
        <v>#VALUE!</v>
      </c>
      <c r="I69" s="135" t="e">
        <f t="shared" si="21"/>
        <v>#VALUE!</v>
      </c>
      <c r="J69" s="135" t="e">
        <f t="shared" si="21"/>
        <v>#VALUE!</v>
      </c>
      <c r="K69" s="135" t="e">
        <f t="shared" si="21"/>
        <v>#VALUE!</v>
      </c>
      <c r="L69" s="135" t="e">
        <f t="shared" si="21"/>
        <v>#VALUE!</v>
      </c>
      <c r="M69" s="135" t="e">
        <f t="shared" si="21"/>
        <v>#VALUE!</v>
      </c>
      <c r="N69" s="135" t="e">
        <f t="shared" si="21"/>
        <v>#VALUE!</v>
      </c>
      <c r="O69" s="135" t="e">
        <f t="shared" si="21"/>
        <v>#VALUE!</v>
      </c>
      <c r="P69" s="135" t="e">
        <f t="shared" si="21"/>
        <v>#VALUE!</v>
      </c>
      <c r="Q69" s="135" t="e">
        <f>Q64-Q66</f>
        <v>#VALUE!</v>
      </c>
      <c r="R69" s="135" t="e">
        <f>SUM(F69:Q69)</f>
        <v>#VALUE!</v>
      </c>
    </row>
    <row r="70" spans="1:19" ht="10.5" customHeight="1">
      <c r="A70" s="79"/>
      <c r="B70" s="79"/>
      <c r="C70" s="80"/>
      <c r="D70" s="80"/>
      <c r="E70" s="80"/>
      <c r="F70" s="67"/>
      <c r="G70" s="67"/>
      <c r="H70" s="67"/>
      <c r="I70" s="67"/>
      <c r="J70" s="67"/>
      <c r="K70" s="63"/>
      <c r="L70" s="63"/>
      <c r="M70" s="63"/>
      <c r="N70" s="63"/>
      <c r="O70" s="63"/>
      <c r="P70" s="63"/>
      <c r="Q70" s="63"/>
      <c r="R70" s="67"/>
      <c r="S70" s="54"/>
    </row>
    <row r="71" spans="1:19" ht="10.5" customHeight="1">
      <c r="A71" s="79"/>
      <c r="B71" s="79"/>
      <c r="C71" s="80"/>
      <c r="D71" s="80"/>
      <c r="E71" s="80"/>
      <c r="F71" s="67"/>
      <c r="G71" s="67"/>
      <c r="H71" s="67"/>
      <c r="I71" s="67"/>
      <c r="J71" s="67"/>
      <c r="K71" s="63"/>
      <c r="L71" s="63"/>
      <c r="M71" s="63"/>
      <c r="N71" s="63"/>
      <c r="O71" s="63"/>
      <c r="P71" s="63"/>
      <c r="Q71" s="63"/>
      <c r="R71" s="67"/>
      <c r="S71" s="54"/>
    </row>
    <row r="72" spans="1:19" ht="17.25" thickBot="1">
      <c r="A72" s="63" t="s">
        <v>22</v>
      </c>
      <c r="B72" s="63"/>
      <c r="C72" s="63"/>
      <c r="D72" s="63"/>
      <c r="E72" s="63"/>
      <c r="F72" s="63"/>
      <c r="G72" s="63"/>
      <c r="H72" s="63"/>
      <c r="I72" s="63"/>
      <c r="J72" s="63"/>
      <c r="K72" s="63"/>
      <c r="L72" s="63"/>
      <c r="M72" s="63"/>
      <c r="N72" s="63"/>
      <c r="O72" s="63"/>
      <c r="P72" s="67"/>
      <c r="Q72" s="67"/>
      <c r="R72" s="67"/>
      <c r="S72" s="3"/>
    </row>
    <row r="73" spans="1:19" ht="16.5">
      <c r="A73" s="86" t="s">
        <v>23</v>
      </c>
      <c r="B73" s="434"/>
      <c r="C73" s="435"/>
      <c r="D73" s="435"/>
      <c r="E73" s="436"/>
      <c r="F73" s="164"/>
      <c r="G73" s="165"/>
      <c r="H73" s="165"/>
      <c r="I73" s="165"/>
      <c r="J73" s="165"/>
      <c r="K73" s="165"/>
      <c r="L73" s="165"/>
      <c r="M73" s="165"/>
      <c r="N73" s="165"/>
      <c r="O73" s="165"/>
      <c r="P73" s="165"/>
      <c r="Q73" s="166"/>
      <c r="R73" s="98">
        <f>SUM(F73:Q73)</f>
        <v>0</v>
      </c>
      <c r="S73" s="3"/>
    </row>
    <row r="74" spans="1:19" ht="16.5">
      <c r="A74" s="86" t="s">
        <v>24</v>
      </c>
      <c r="B74" s="427"/>
      <c r="C74" s="428"/>
      <c r="D74" s="428"/>
      <c r="E74" s="429"/>
      <c r="F74" s="170"/>
      <c r="G74" s="171"/>
      <c r="H74" s="171"/>
      <c r="I74" s="171"/>
      <c r="J74" s="171"/>
      <c r="K74" s="171"/>
      <c r="L74" s="171"/>
      <c r="M74" s="171"/>
      <c r="N74" s="171"/>
      <c r="O74" s="171"/>
      <c r="P74" s="171"/>
      <c r="Q74" s="172"/>
      <c r="R74" s="103">
        <f aca="true" t="shared" si="22" ref="R74:R79">SUM(F74:Q74)</f>
        <v>0</v>
      </c>
      <c r="S74" s="3"/>
    </row>
    <row r="75" spans="1:19" ht="16.5">
      <c r="A75" s="86" t="s">
        <v>25</v>
      </c>
      <c r="B75" s="427"/>
      <c r="C75" s="428"/>
      <c r="D75" s="428"/>
      <c r="E75" s="429"/>
      <c r="F75" s="170"/>
      <c r="G75" s="171"/>
      <c r="H75" s="171"/>
      <c r="I75" s="171"/>
      <c r="J75" s="171"/>
      <c r="K75" s="171"/>
      <c r="L75" s="171"/>
      <c r="M75" s="171"/>
      <c r="N75" s="171"/>
      <c r="O75" s="171"/>
      <c r="P75" s="171"/>
      <c r="Q75" s="172"/>
      <c r="R75" s="103">
        <f t="shared" si="22"/>
        <v>0</v>
      </c>
      <c r="S75" s="3"/>
    </row>
    <row r="76" spans="1:19" ht="16.5">
      <c r="A76" s="86" t="s">
        <v>26</v>
      </c>
      <c r="B76" s="427"/>
      <c r="C76" s="428"/>
      <c r="D76" s="428"/>
      <c r="E76" s="429"/>
      <c r="F76" s="170"/>
      <c r="G76" s="171"/>
      <c r="H76" s="171"/>
      <c r="I76" s="171"/>
      <c r="J76" s="171"/>
      <c r="K76" s="171"/>
      <c r="L76" s="171"/>
      <c r="M76" s="171"/>
      <c r="N76" s="171"/>
      <c r="O76" s="171"/>
      <c r="P76" s="171"/>
      <c r="Q76" s="172"/>
      <c r="R76" s="103">
        <f t="shared" si="22"/>
        <v>0</v>
      </c>
      <c r="S76" s="3"/>
    </row>
    <row r="77" spans="1:19" ht="16.5">
      <c r="A77" s="86" t="s">
        <v>27</v>
      </c>
      <c r="B77" s="427"/>
      <c r="C77" s="428"/>
      <c r="D77" s="428"/>
      <c r="E77" s="429"/>
      <c r="F77" s="170"/>
      <c r="G77" s="171"/>
      <c r="H77" s="171"/>
      <c r="I77" s="171"/>
      <c r="J77" s="171"/>
      <c r="K77" s="171"/>
      <c r="L77" s="171"/>
      <c r="M77" s="171"/>
      <c r="N77" s="171"/>
      <c r="O77" s="171"/>
      <c r="P77" s="171"/>
      <c r="Q77" s="172"/>
      <c r="R77" s="103">
        <f t="shared" si="22"/>
        <v>0</v>
      </c>
      <c r="S77" s="3"/>
    </row>
    <row r="78" spans="1:19" ht="16.5">
      <c r="A78" s="86" t="s">
        <v>28</v>
      </c>
      <c r="B78" s="427"/>
      <c r="C78" s="428"/>
      <c r="D78" s="428"/>
      <c r="E78" s="429"/>
      <c r="F78" s="170"/>
      <c r="G78" s="171"/>
      <c r="H78" s="171"/>
      <c r="I78" s="171"/>
      <c r="J78" s="171"/>
      <c r="K78" s="171"/>
      <c r="L78" s="171"/>
      <c r="M78" s="171"/>
      <c r="N78" s="171"/>
      <c r="O78" s="171"/>
      <c r="P78" s="171"/>
      <c r="Q78" s="172"/>
      <c r="R78" s="103">
        <f t="shared" si="22"/>
        <v>0</v>
      </c>
      <c r="S78" s="3"/>
    </row>
    <row r="79" spans="1:19" ht="17.25" thickBot="1">
      <c r="A79" s="86" t="s">
        <v>29</v>
      </c>
      <c r="B79" s="451"/>
      <c r="C79" s="452"/>
      <c r="D79" s="452"/>
      <c r="E79" s="453"/>
      <c r="F79" s="176"/>
      <c r="G79" s="177"/>
      <c r="H79" s="177"/>
      <c r="I79" s="177"/>
      <c r="J79" s="177"/>
      <c r="K79" s="177"/>
      <c r="L79" s="177"/>
      <c r="M79" s="177"/>
      <c r="N79" s="177"/>
      <c r="O79" s="177"/>
      <c r="P79" s="177"/>
      <c r="Q79" s="178"/>
      <c r="R79" s="131">
        <f t="shared" si="22"/>
        <v>0</v>
      </c>
      <c r="S79" s="3"/>
    </row>
    <row r="80" spans="1:19" ht="17.25" thickBot="1">
      <c r="A80" s="63"/>
      <c r="B80" s="63"/>
      <c r="C80" s="63"/>
      <c r="D80" s="63"/>
      <c r="E80" s="63"/>
      <c r="F80" s="143">
        <f aca="true" t="shared" si="23" ref="F80:R80">SUM(F73:F79)</f>
        <v>0</v>
      </c>
      <c r="G80" s="144">
        <f t="shared" si="23"/>
        <v>0</v>
      </c>
      <c r="H80" s="144">
        <f t="shared" si="23"/>
        <v>0</v>
      </c>
      <c r="I80" s="144">
        <f t="shared" si="23"/>
        <v>0</v>
      </c>
      <c r="J80" s="144">
        <f t="shared" si="23"/>
        <v>0</v>
      </c>
      <c r="K80" s="144">
        <f t="shared" si="23"/>
        <v>0</v>
      </c>
      <c r="L80" s="144">
        <f t="shared" si="23"/>
        <v>0</v>
      </c>
      <c r="M80" s="144">
        <f t="shared" si="23"/>
        <v>0</v>
      </c>
      <c r="N80" s="144">
        <f t="shared" si="23"/>
        <v>0</v>
      </c>
      <c r="O80" s="144">
        <f t="shared" si="23"/>
        <v>0</v>
      </c>
      <c r="P80" s="144">
        <f t="shared" si="23"/>
        <v>0</v>
      </c>
      <c r="Q80" s="145">
        <f t="shared" si="23"/>
        <v>0</v>
      </c>
      <c r="R80" s="68">
        <f t="shared" si="23"/>
        <v>0</v>
      </c>
      <c r="S80" s="3"/>
    </row>
    <row r="81" spans="1:19" ht="10.5" customHeight="1">
      <c r="A81" s="63"/>
      <c r="B81" s="63"/>
      <c r="C81" s="63"/>
      <c r="D81" s="63"/>
      <c r="E81" s="63"/>
      <c r="F81" s="63"/>
      <c r="G81" s="63"/>
      <c r="H81" s="63"/>
      <c r="I81" s="63"/>
      <c r="J81" s="63"/>
      <c r="K81" s="63"/>
      <c r="L81" s="63"/>
      <c r="M81" s="63"/>
      <c r="N81" s="63"/>
      <c r="O81" s="63"/>
      <c r="P81" s="63"/>
      <c r="Q81" s="63"/>
      <c r="R81" s="63"/>
      <c r="S81" s="3"/>
    </row>
    <row r="82" spans="1:19" ht="10.5" customHeight="1">
      <c r="A82" s="63"/>
      <c r="B82" s="63"/>
      <c r="C82" s="63"/>
      <c r="D82" s="63"/>
      <c r="E82" s="63"/>
      <c r="F82" s="63"/>
      <c r="G82" s="63"/>
      <c r="H82" s="63"/>
      <c r="I82" s="63"/>
      <c r="J82" s="63"/>
      <c r="K82" s="63"/>
      <c r="L82" s="63"/>
      <c r="M82" s="63"/>
      <c r="N82" s="63"/>
      <c r="O82" s="63"/>
      <c r="P82" s="63"/>
      <c r="Q82" s="63"/>
      <c r="R82" s="63"/>
      <c r="S82" s="3"/>
    </row>
    <row r="83" spans="1:19" ht="17.25" thickBot="1">
      <c r="A83" s="63" t="s">
        <v>30</v>
      </c>
      <c r="B83" s="63"/>
      <c r="C83" s="63"/>
      <c r="D83" s="63"/>
      <c r="E83" s="63"/>
      <c r="F83" s="63"/>
      <c r="G83" s="63"/>
      <c r="H83" s="63"/>
      <c r="I83" s="63"/>
      <c r="J83" s="63"/>
      <c r="K83" s="63"/>
      <c r="L83" s="63"/>
      <c r="M83" s="63"/>
      <c r="N83" s="63"/>
      <c r="O83" s="63"/>
      <c r="P83" s="63"/>
      <c r="Q83" s="63"/>
      <c r="R83" s="63"/>
      <c r="S83" s="3"/>
    </row>
    <row r="84" spans="1:19" ht="16.5">
      <c r="A84" s="86" t="s">
        <v>23</v>
      </c>
      <c r="B84" s="434"/>
      <c r="C84" s="435"/>
      <c r="D84" s="435"/>
      <c r="E84" s="436"/>
      <c r="F84" s="164"/>
      <c r="G84" s="165"/>
      <c r="H84" s="165"/>
      <c r="I84" s="165"/>
      <c r="J84" s="165"/>
      <c r="K84" s="165"/>
      <c r="L84" s="165"/>
      <c r="M84" s="165"/>
      <c r="N84" s="165"/>
      <c r="O84" s="165"/>
      <c r="P84" s="165"/>
      <c r="Q84" s="166"/>
      <c r="R84" s="98">
        <f aca="true" t="shared" si="24" ref="R84:R90">SUM(F84:Q84)</f>
        <v>0</v>
      </c>
      <c r="S84" s="3"/>
    </row>
    <row r="85" spans="1:19" ht="16.5">
      <c r="A85" s="86" t="s">
        <v>24</v>
      </c>
      <c r="B85" s="427"/>
      <c r="C85" s="428"/>
      <c r="D85" s="428"/>
      <c r="E85" s="429"/>
      <c r="F85" s="170"/>
      <c r="G85" s="171"/>
      <c r="H85" s="171"/>
      <c r="I85" s="171"/>
      <c r="J85" s="171"/>
      <c r="K85" s="171"/>
      <c r="L85" s="171"/>
      <c r="M85" s="171"/>
      <c r="N85" s="171"/>
      <c r="O85" s="171"/>
      <c r="P85" s="171"/>
      <c r="Q85" s="172"/>
      <c r="R85" s="103">
        <f t="shared" si="24"/>
        <v>0</v>
      </c>
      <c r="S85" s="3"/>
    </row>
    <row r="86" spans="1:19" ht="16.5">
      <c r="A86" s="86" t="s">
        <v>25</v>
      </c>
      <c r="B86" s="427"/>
      <c r="C86" s="428"/>
      <c r="D86" s="428"/>
      <c r="E86" s="429"/>
      <c r="F86" s="170"/>
      <c r="G86" s="171"/>
      <c r="H86" s="171"/>
      <c r="I86" s="171"/>
      <c r="J86" s="171"/>
      <c r="K86" s="171"/>
      <c r="L86" s="171"/>
      <c r="M86" s="171"/>
      <c r="N86" s="171"/>
      <c r="O86" s="171"/>
      <c r="P86" s="171"/>
      <c r="Q86" s="172"/>
      <c r="R86" s="103">
        <f t="shared" si="24"/>
        <v>0</v>
      </c>
      <c r="S86" s="3"/>
    </row>
    <row r="87" spans="1:19" ht="16.5">
      <c r="A87" s="86" t="s">
        <v>26</v>
      </c>
      <c r="B87" s="427"/>
      <c r="C87" s="428"/>
      <c r="D87" s="428"/>
      <c r="E87" s="429"/>
      <c r="F87" s="170"/>
      <c r="G87" s="171"/>
      <c r="H87" s="171"/>
      <c r="I87" s="171"/>
      <c r="J87" s="171"/>
      <c r="K87" s="171"/>
      <c r="L87" s="171"/>
      <c r="M87" s="171"/>
      <c r="N87" s="171"/>
      <c r="O87" s="171"/>
      <c r="P87" s="171"/>
      <c r="Q87" s="172"/>
      <c r="R87" s="103">
        <f t="shared" si="24"/>
        <v>0</v>
      </c>
      <c r="S87" s="3"/>
    </row>
    <row r="88" spans="1:19" ht="16.5">
      <c r="A88" s="86" t="s">
        <v>27</v>
      </c>
      <c r="B88" s="427"/>
      <c r="C88" s="428"/>
      <c r="D88" s="428"/>
      <c r="E88" s="429"/>
      <c r="F88" s="170"/>
      <c r="G88" s="171"/>
      <c r="H88" s="171"/>
      <c r="I88" s="171"/>
      <c r="J88" s="171"/>
      <c r="K88" s="171"/>
      <c r="L88" s="171"/>
      <c r="M88" s="171"/>
      <c r="N88" s="171"/>
      <c r="O88" s="171"/>
      <c r="P88" s="171"/>
      <c r="Q88" s="172"/>
      <c r="R88" s="103">
        <f t="shared" si="24"/>
        <v>0</v>
      </c>
      <c r="S88" s="3"/>
    </row>
    <row r="89" spans="1:19" ht="16.5">
      <c r="A89" s="86" t="s">
        <v>28</v>
      </c>
      <c r="B89" s="427"/>
      <c r="C89" s="428"/>
      <c r="D89" s="428"/>
      <c r="E89" s="429"/>
      <c r="F89" s="170"/>
      <c r="G89" s="171"/>
      <c r="H89" s="171"/>
      <c r="I89" s="171"/>
      <c r="J89" s="171"/>
      <c r="K89" s="171"/>
      <c r="L89" s="171"/>
      <c r="M89" s="171"/>
      <c r="N89" s="171"/>
      <c r="O89" s="171"/>
      <c r="P89" s="171"/>
      <c r="Q89" s="172"/>
      <c r="R89" s="103">
        <f t="shared" si="24"/>
        <v>0</v>
      </c>
      <c r="S89" s="3"/>
    </row>
    <row r="90" spans="1:19" ht="17.25" thickBot="1">
      <c r="A90" s="86" t="s">
        <v>29</v>
      </c>
      <c r="B90" s="451"/>
      <c r="C90" s="452"/>
      <c r="D90" s="452"/>
      <c r="E90" s="453"/>
      <c r="F90" s="176"/>
      <c r="G90" s="177"/>
      <c r="H90" s="177"/>
      <c r="I90" s="177"/>
      <c r="J90" s="177"/>
      <c r="K90" s="177"/>
      <c r="L90" s="177"/>
      <c r="M90" s="177"/>
      <c r="N90" s="177"/>
      <c r="O90" s="177"/>
      <c r="P90" s="177"/>
      <c r="Q90" s="178"/>
      <c r="R90" s="131">
        <f t="shared" si="24"/>
        <v>0</v>
      </c>
      <c r="S90" s="3"/>
    </row>
    <row r="91" spans="1:19" ht="17.25" thickBot="1">
      <c r="A91" s="63"/>
      <c r="B91" s="63"/>
      <c r="C91" s="63"/>
      <c r="D91" s="63"/>
      <c r="E91" s="63"/>
      <c r="F91" s="143">
        <f aca="true" t="shared" si="25" ref="F91:R91">SUM(F84:F90)</f>
        <v>0</v>
      </c>
      <c r="G91" s="144">
        <f t="shared" si="25"/>
        <v>0</v>
      </c>
      <c r="H91" s="144">
        <f t="shared" si="25"/>
        <v>0</v>
      </c>
      <c r="I91" s="144">
        <f t="shared" si="25"/>
        <v>0</v>
      </c>
      <c r="J91" s="144">
        <f t="shared" si="25"/>
        <v>0</v>
      </c>
      <c r="K91" s="144">
        <f t="shared" si="25"/>
        <v>0</v>
      </c>
      <c r="L91" s="144">
        <f t="shared" si="25"/>
        <v>0</v>
      </c>
      <c r="M91" s="144">
        <f t="shared" si="25"/>
        <v>0</v>
      </c>
      <c r="N91" s="144">
        <f t="shared" si="25"/>
        <v>0</v>
      </c>
      <c r="O91" s="144">
        <f t="shared" si="25"/>
        <v>0</v>
      </c>
      <c r="P91" s="144">
        <f t="shared" si="25"/>
        <v>0</v>
      </c>
      <c r="Q91" s="145">
        <f t="shared" si="25"/>
        <v>0</v>
      </c>
      <c r="R91" s="68">
        <f t="shared" si="25"/>
        <v>0</v>
      </c>
      <c r="S91" s="3"/>
    </row>
    <row r="92" spans="1:20" ht="10.5" customHeight="1">
      <c r="A92" s="79"/>
      <c r="B92" s="79"/>
      <c r="C92" s="80"/>
      <c r="D92" s="80"/>
      <c r="E92" s="80"/>
      <c r="F92" s="67"/>
      <c r="G92" s="67"/>
      <c r="H92" s="67"/>
      <c r="I92" s="67"/>
      <c r="J92" s="67"/>
      <c r="K92" s="63"/>
      <c r="L92" s="63"/>
      <c r="M92" s="63"/>
      <c r="N92" s="63"/>
      <c r="O92" s="63"/>
      <c r="P92" s="63"/>
      <c r="Q92" s="63"/>
      <c r="R92" s="67"/>
      <c r="S92" s="54"/>
      <c r="T92" s="67"/>
    </row>
    <row r="93" spans="1:20" ht="21.75" customHeight="1">
      <c r="A93" s="81" t="s">
        <v>48</v>
      </c>
      <c r="B93" s="79"/>
      <c r="C93" s="80"/>
      <c r="D93" s="80"/>
      <c r="E93" s="80"/>
      <c r="F93" s="80"/>
      <c r="G93" s="80"/>
      <c r="H93" s="54"/>
      <c r="I93" s="54"/>
      <c r="J93" s="54"/>
      <c r="K93" s="54"/>
      <c r="L93" s="54"/>
      <c r="M93" s="54"/>
      <c r="N93" s="54"/>
      <c r="O93" s="54"/>
      <c r="P93" s="54"/>
      <c r="Q93" s="63"/>
      <c r="R93" s="67"/>
      <c r="S93" s="54"/>
      <c r="T93" s="67"/>
    </row>
    <row r="94" spans="1:20" ht="7.5" customHeight="1">
      <c r="A94" s="82"/>
      <c r="B94" s="79"/>
      <c r="C94" s="80"/>
      <c r="D94" s="80"/>
      <c r="E94" s="80"/>
      <c r="F94" s="80"/>
      <c r="G94" s="80"/>
      <c r="H94" s="54"/>
      <c r="I94" s="71"/>
      <c r="J94" s="71"/>
      <c r="K94" s="71"/>
      <c r="L94" s="54"/>
      <c r="M94" s="54"/>
      <c r="N94" s="54"/>
      <c r="O94" s="54"/>
      <c r="P94" s="54"/>
      <c r="Q94" s="63"/>
      <c r="R94" s="67"/>
      <c r="S94" s="54"/>
      <c r="T94" s="67"/>
    </row>
    <row r="95" spans="1:19" ht="16.5" customHeight="1" thickBot="1">
      <c r="A95" s="82" t="s">
        <v>63</v>
      </c>
      <c r="B95" s="79"/>
      <c r="C95" s="80"/>
      <c r="D95" s="80"/>
      <c r="E95" s="80"/>
      <c r="F95" s="67"/>
      <c r="G95" s="67"/>
      <c r="H95" s="67"/>
      <c r="I95" s="67"/>
      <c r="J95" s="67"/>
      <c r="K95" s="67"/>
      <c r="L95" s="67"/>
      <c r="M95" s="67"/>
      <c r="N95" s="67"/>
      <c r="O95" s="67"/>
      <c r="P95" s="67"/>
      <c r="Q95" s="67"/>
      <c r="R95" s="67"/>
      <c r="S95" s="3"/>
    </row>
    <row r="96" spans="1:18" ht="16.5" customHeight="1">
      <c r="A96" s="79"/>
      <c r="B96" s="188" t="s">
        <v>56</v>
      </c>
      <c r="C96" s="189"/>
      <c r="D96" s="189"/>
      <c r="E96" s="190"/>
      <c r="F96" s="191">
        <v>0.75388</v>
      </c>
      <c r="G96" s="192">
        <v>0.65745</v>
      </c>
      <c r="H96" s="192">
        <v>0.23099</v>
      </c>
      <c r="I96" s="192">
        <v>0.37609</v>
      </c>
      <c r="J96" s="192">
        <v>0.14869</v>
      </c>
      <c r="K96" s="192">
        <v>0.52594</v>
      </c>
      <c r="L96" s="192">
        <v>0.79017</v>
      </c>
      <c r="M96" s="192">
        <v>0.70727</v>
      </c>
      <c r="N96" s="192">
        <v>0.66339</v>
      </c>
      <c r="O96" s="192">
        <v>0.69439</v>
      </c>
      <c r="P96" s="192"/>
      <c r="Q96" s="193"/>
      <c r="R96" s="3"/>
    </row>
    <row r="97" spans="1:18" ht="16.5" customHeight="1">
      <c r="A97" s="79"/>
      <c r="B97" s="194" t="s">
        <v>57</v>
      </c>
      <c r="C97" s="195"/>
      <c r="D97" s="195"/>
      <c r="E97" s="196"/>
      <c r="F97" s="197">
        <v>0.24612</v>
      </c>
      <c r="G97" s="198">
        <v>0.34255</v>
      </c>
      <c r="H97" s="198">
        <v>0.76901</v>
      </c>
      <c r="I97" s="198">
        <v>0.62391</v>
      </c>
      <c r="J97" s="198">
        <v>0.85131</v>
      </c>
      <c r="K97" s="198">
        <v>0.47406</v>
      </c>
      <c r="L97" s="198">
        <v>0.20983</v>
      </c>
      <c r="M97" s="198">
        <v>0.29273</v>
      </c>
      <c r="N97" s="198">
        <v>0.33661</v>
      </c>
      <c r="O97" s="198">
        <v>0.30561</v>
      </c>
      <c r="P97" s="198"/>
      <c r="Q97" s="199"/>
      <c r="R97" s="3"/>
    </row>
    <row r="98" spans="1:18" ht="16.5" customHeight="1">
      <c r="A98" s="79"/>
      <c r="B98" s="194" t="s">
        <v>58</v>
      </c>
      <c r="C98" s="195"/>
      <c r="D98" s="195"/>
      <c r="E98" s="196"/>
      <c r="F98" s="197"/>
      <c r="G98" s="198"/>
      <c r="H98" s="198"/>
      <c r="I98" s="198"/>
      <c r="J98" s="198"/>
      <c r="K98" s="198"/>
      <c r="L98" s="198"/>
      <c r="M98" s="198"/>
      <c r="N98" s="198"/>
      <c r="O98" s="198"/>
      <c r="P98" s="198"/>
      <c r="Q98" s="199"/>
      <c r="R98" s="3"/>
    </row>
    <row r="99" spans="1:18" ht="16.5" customHeight="1">
      <c r="A99" s="79"/>
      <c r="B99" s="200" t="s">
        <v>59</v>
      </c>
      <c r="C99" s="201"/>
      <c r="D99" s="201"/>
      <c r="E99" s="202"/>
      <c r="F99" s="197"/>
      <c r="G99" s="198"/>
      <c r="H99" s="198"/>
      <c r="I99" s="198"/>
      <c r="J99" s="198"/>
      <c r="K99" s="198"/>
      <c r="L99" s="198"/>
      <c r="M99" s="198"/>
      <c r="N99" s="198"/>
      <c r="O99" s="198"/>
      <c r="P99" s="198"/>
      <c r="Q99" s="199"/>
      <c r="R99" s="3"/>
    </row>
    <row r="100" spans="1:18" ht="16.5" customHeight="1" thickBot="1">
      <c r="A100" s="79"/>
      <c r="B100" s="203" t="s">
        <v>62</v>
      </c>
      <c r="C100" s="204"/>
      <c r="D100" s="204"/>
      <c r="E100" s="205"/>
      <c r="F100" s="206"/>
      <c r="G100" s="207"/>
      <c r="H100" s="207"/>
      <c r="I100" s="207"/>
      <c r="J100" s="207"/>
      <c r="K100" s="207"/>
      <c r="L100" s="207"/>
      <c r="M100" s="207"/>
      <c r="N100" s="207"/>
      <c r="O100" s="207"/>
      <c r="P100" s="207"/>
      <c r="Q100" s="208"/>
      <c r="R100" s="3"/>
    </row>
    <row r="101" spans="1:19" ht="16.5" customHeight="1" thickBot="1">
      <c r="A101" s="79"/>
      <c r="B101" s="85" t="s">
        <v>61</v>
      </c>
      <c r="C101" s="454"/>
      <c r="D101" s="454"/>
      <c r="E101" s="454"/>
      <c r="F101" s="146">
        <f>SUM(F96:F100)</f>
        <v>1</v>
      </c>
      <c r="G101" s="147">
        <f aca="true" t="shared" si="26" ref="G101:Q101">SUM(G96:G100)</f>
        <v>1</v>
      </c>
      <c r="H101" s="147">
        <f t="shared" si="26"/>
        <v>1</v>
      </c>
      <c r="I101" s="147">
        <f t="shared" si="26"/>
        <v>1</v>
      </c>
      <c r="J101" s="147">
        <f t="shared" si="26"/>
        <v>1</v>
      </c>
      <c r="K101" s="147">
        <f t="shared" si="26"/>
        <v>1</v>
      </c>
      <c r="L101" s="147">
        <f t="shared" si="26"/>
        <v>1</v>
      </c>
      <c r="M101" s="147">
        <f t="shared" si="26"/>
        <v>1</v>
      </c>
      <c r="N101" s="147">
        <f t="shared" si="26"/>
        <v>1</v>
      </c>
      <c r="O101" s="147">
        <f t="shared" si="26"/>
        <v>1</v>
      </c>
      <c r="P101" s="147">
        <f t="shared" si="26"/>
        <v>0</v>
      </c>
      <c r="Q101" s="148">
        <f t="shared" si="26"/>
        <v>0</v>
      </c>
      <c r="R101" s="3"/>
      <c r="S101" s="2"/>
    </row>
    <row r="102" spans="1:21" ht="16.5" customHeight="1">
      <c r="A102" s="81"/>
      <c r="B102" s="79"/>
      <c r="C102" s="80"/>
      <c r="D102" s="80"/>
      <c r="E102" s="80"/>
      <c r="F102" s="67"/>
      <c r="G102" s="67"/>
      <c r="H102" s="63"/>
      <c r="I102" s="63"/>
      <c r="J102" s="63"/>
      <c r="K102" s="63"/>
      <c r="L102" s="63"/>
      <c r="M102" s="63"/>
      <c r="N102" s="63"/>
      <c r="O102" s="63"/>
      <c r="P102" s="63"/>
      <c r="Q102" s="63"/>
      <c r="R102" s="67"/>
      <c r="S102" s="54"/>
      <c r="T102" s="67"/>
      <c r="U102" s="2"/>
    </row>
    <row r="103" spans="1:21" ht="7.5" customHeight="1">
      <c r="A103" s="82"/>
      <c r="B103" s="79"/>
      <c r="C103" s="80"/>
      <c r="D103" s="80"/>
      <c r="E103" s="80"/>
      <c r="F103" s="67"/>
      <c r="G103" s="67"/>
      <c r="H103" s="63"/>
      <c r="I103" s="72"/>
      <c r="J103" s="72"/>
      <c r="K103" s="72"/>
      <c r="L103" s="63"/>
      <c r="M103" s="63"/>
      <c r="N103" s="63"/>
      <c r="O103" s="63"/>
      <c r="P103" s="63"/>
      <c r="Q103" s="63"/>
      <c r="R103" s="67"/>
      <c r="S103" s="54"/>
      <c r="T103" s="67"/>
      <c r="U103" s="2"/>
    </row>
    <row r="104" spans="1:21" ht="7.5" customHeight="1">
      <c r="A104" s="82"/>
      <c r="B104" s="79"/>
      <c r="C104" s="80"/>
      <c r="D104" s="80"/>
      <c r="E104" s="80"/>
      <c r="F104" s="67"/>
      <c r="G104" s="67"/>
      <c r="H104" s="63"/>
      <c r="I104" s="72"/>
      <c r="J104" s="72"/>
      <c r="K104" s="72"/>
      <c r="L104" s="63"/>
      <c r="M104" s="63"/>
      <c r="N104" s="63"/>
      <c r="O104" s="63"/>
      <c r="P104" s="63"/>
      <c r="Q104" s="63"/>
      <c r="R104" s="67"/>
      <c r="S104" s="54"/>
      <c r="T104" s="67"/>
      <c r="U104" s="2"/>
    </row>
    <row r="105" spans="1:20" ht="16.5">
      <c r="A105" s="82" t="s">
        <v>14</v>
      </c>
      <c r="B105" s="79"/>
      <c r="C105" s="80"/>
      <c r="D105" s="80"/>
      <c r="E105" s="80"/>
      <c r="F105" s="67"/>
      <c r="G105" s="67"/>
      <c r="H105" s="67"/>
      <c r="I105" s="67"/>
      <c r="J105" s="67"/>
      <c r="K105" s="67"/>
      <c r="L105" s="67"/>
      <c r="M105" s="67"/>
      <c r="N105" s="67"/>
      <c r="O105" s="67"/>
      <c r="P105" s="67"/>
      <c r="Q105" s="67"/>
      <c r="R105" s="67"/>
      <c r="S105" s="54"/>
      <c r="T105" s="54"/>
    </row>
    <row r="106" spans="1:19" s="2" customFormat="1" ht="17.25" thickBot="1">
      <c r="A106" s="430" t="str">
        <f>B96</f>
        <v>Projekt 1</v>
      </c>
      <c r="B106" s="430"/>
      <c r="C106" s="80"/>
      <c r="D106" s="80"/>
      <c r="E106" s="80"/>
      <c r="F106" s="67"/>
      <c r="G106" s="67"/>
      <c r="H106" s="67"/>
      <c r="I106" s="67"/>
      <c r="J106" s="67"/>
      <c r="K106" s="67"/>
      <c r="L106" s="67"/>
      <c r="M106" s="67"/>
      <c r="N106" s="67"/>
      <c r="O106" s="67"/>
      <c r="P106" s="67"/>
      <c r="Q106" s="67"/>
      <c r="R106" s="67"/>
      <c r="S106" s="7"/>
    </row>
    <row r="107" spans="1:18" s="2" customFormat="1" ht="18" thickBot="1" thickTop="1">
      <c r="A107" s="79"/>
      <c r="B107" s="136" t="s">
        <v>49</v>
      </c>
      <c r="C107" s="137"/>
      <c r="D107" s="137"/>
      <c r="E107" s="138"/>
      <c r="F107" s="139" t="e">
        <f>ROUND(F$69*F96,2)</f>
        <v>#VALUE!</v>
      </c>
      <c r="G107" s="139" t="e">
        <f aca="true" t="shared" si="27" ref="G107:P107">ROUND(G$69*G96,2)</f>
        <v>#VALUE!</v>
      </c>
      <c r="H107" s="139" t="e">
        <f t="shared" si="27"/>
        <v>#VALUE!</v>
      </c>
      <c r="I107" s="139" t="e">
        <f t="shared" si="27"/>
        <v>#VALUE!</v>
      </c>
      <c r="J107" s="139" t="e">
        <f t="shared" si="27"/>
        <v>#VALUE!</v>
      </c>
      <c r="K107" s="139" t="e">
        <f t="shared" si="27"/>
        <v>#VALUE!</v>
      </c>
      <c r="L107" s="139" t="e">
        <f t="shared" si="27"/>
        <v>#VALUE!</v>
      </c>
      <c r="M107" s="139" t="e">
        <f t="shared" si="27"/>
        <v>#VALUE!</v>
      </c>
      <c r="N107" s="139" t="e">
        <f t="shared" si="27"/>
        <v>#VALUE!</v>
      </c>
      <c r="O107" s="139" t="e">
        <f t="shared" si="27"/>
        <v>#VALUE!</v>
      </c>
      <c r="P107" s="139" t="e">
        <f t="shared" si="27"/>
        <v>#VALUE!</v>
      </c>
      <c r="Q107" s="139" t="e">
        <f>ROUND(Q$69*Q96,2)</f>
        <v>#VALUE!</v>
      </c>
      <c r="R107" s="142" t="e">
        <f>SUM(F107:Q107)</f>
        <v>#VALUE!</v>
      </c>
    </row>
    <row r="108" spans="1:20" s="2" customFormat="1" ht="3.75" customHeight="1" thickBot="1" thickTop="1">
      <c r="A108" s="79"/>
      <c r="B108" s="220"/>
      <c r="C108" s="220"/>
      <c r="D108" s="220"/>
      <c r="E108" s="220"/>
      <c r="F108" s="220"/>
      <c r="G108" s="220"/>
      <c r="H108" s="220"/>
      <c r="I108" s="220"/>
      <c r="J108" s="220"/>
      <c r="K108" s="220"/>
      <c r="L108" s="220"/>
      <c r="M108" s="220"/>
      <c r="N108" s="220"/>
      <c r="O108" s="220"/>
      <c r="P108" s="220"/>
      <c r="Q108" s="220"/>
      <c r="R108" s="221"/>
      <c r="S108" s="222"/>
      <c r="T108" s="222"/>
    </row>
    <row r="109" spans="1:20" s="2" customFormat="1" ht="16.5">
      <c r="A109" s="79"/>
      <c r="B109" s="67"/>
      <c r="C109" s="67"/>
      <c r="D109" s="67"/>
      <c r="E109" s="67"/>
      <c r="F109" s="67"/>
      <c r="G109" s="67"/>
      <c r="H109" s="67"/>
      <c r="I109" s="67"/>
      <c r="J109" s="67"/>
      <c r="K109" s="234"/>
      <c r="L109" s="448" t="str">
        <f>CONCATENATE("Anspruch an projektbezogenen Personalkosten",IF($F$12="ja"," (unterjährig)"," (vollständiges Jahr)"))</f>
        <v>Anspruch an projektbezogenen Personalkosten (unterjährig)</v>
      </c>
      <c r="M109" s="449"/>
      <c r="N109" s="449"/>
      <c r="O109" s="449"/>
      <c r="P109" s="449"/>
      <c r="Q109" s="449"/>
      <c r="R109" s="450"/>
      <c r="S109" s="224"/>
      <c r="T109" s="225" t="e">
        <f>R107</f>
        <v>#VALUE!</v>
      </c>
    </row>
    <row r="110" spans="1:20" s="2" customFormat="1" ht="16.5">
      <c r="A110" s="79"/>
      <c r="B110" s="223"/>
      <c r="C110" s="223"/>
      <c r="D110" s="223"/>
      <c r="E110" s="223"/>
      <c r="F110" s="223"/>
      <c r="G110" s="223"/>
      <c r="H110" s="223"/>
      <c r="I110" s="223"/>
      <c r="J110" s="223"/>
      <c r="K110" s="235"/>
      <c r="L110" s="226"/>
      <c r="M110" s="227"/>
      <c r="N110" s="227"/>
      <c r="O110" s="227"/>
      <c r="P110" s="228"/>
      <c r="Q110" s="228"/>
      <c r="R110" s="229" t="str">
        <f>CONCATENATE("bereits abgerechnet im Jahr ",$M$8)</f>
        <v>bereits abgerechnet im Jahr 2020</v>
      </c>
      <c r="S110" s="230"/>
      <c r="T110" s="231"/>
    </row>
    <row r="111" spans="1:20" s="2" customFormat="1" ht="17.25" thickBot="1">
      <c r="A111" s="79"/>
      <c r="B111" s="223"/>
      <c r="C111" s="223"/>
      <c r="D111" s="223"/>
      <c r="E111" s="223"/>
      <c r="F111" s="223"/>
      <c r="G111" s="223"/>
      <c r="H111" s="223"/>
      <c r="I111" s="223"/>
      <c r="J111" s="223"/>
      <c r="K111" s="235"/>
      <c r="L111" s="444" t="str">
        <f>CONCATENATE("Anspruch bei dieser Abrechnung für das Jahr ",$M$8)</f>
        <v>Anspruch bei dieser Abrechnung für das Jahr 2020</v>
      </c>
      <c r="M111" s="445"/>
      <c r="N111" s="445"/>
      <c r="O111" s="445"/>
      <c r="P111" s="445"/>
      <c r="Q111" s="445"/>
      <c r="R111" s="446"/>
      <c r="S111" s="232"/>
      <c r="T111" s="233" t="e">
        <f>T109-T110</f>
        <v>#VALUE!</v>
      </c>
    </row>
    <row r="112" spans="1:19" s="2" customFormat="1" ht="17.25" thickBot="1">
      <c r="A112" s="447" t="str">
        <f>B97</f>
        <v>Projekt 2</v>
      </c>
      <c r="B112" s="430"/>
      <c r="C112" s="80"/>
      <c r="D112" s="80"/>
      <c r="E112" s="80"/>
      <c r="F112" s="67"/>
      <c r="G112" s="67"/>
      <c r="H112" s="67"/>
      <c r="I112" s="67"/>
      <c r="J112" s="67"/>
      <c r="K112" s="67"/>
      <c r="L112" s="67"/>
      <c r="M112" s="67"/>
      <c r="N112" s="67"/>
      <c r="O112" s="67"/>
      <c r="P112" s="67"/>
      <c r="Q112" s="67"/>
      <c r="R112" s="67"/>
      <c r="S112" s="7"/>
    </row>
    <row r="113" spans="1:18" s="2" customFormat="1" ht="18" thickBot="1" thickTop="1">
      <c r="A113" s="79"/>
      <c r="B113" s="136" t="s">
        <v>49</v>
      </c>
      <c r="C113" s="137"/>
      <c r="D113" s="137"/>
      <c r="E113" s="138"/>
      <c r="F113" s="139" t="e">
        <f>ROUND(F$69*F97,2)</f>
        <v>#VALUE!</v>
      </c>
      <c r="G113" s="139" t="e">
        <f aca="true" t="shared" si="28" ref="G113:P113">ROUND(G$69*G97,2)</f>
        <v>#VALUE!</v>
      </c>
      <c r="H113" s="139" t="e">
        <f t="shared" si="28"/>
        <v>#VALUE!</v>
      </c>
      <c r="I113" s="139" t="e">
        <f t="shared" si="28"/>
        <v>#VALUE!</v>
      </c>
      <c r="J113" s="139" t="e">
        <f t="shared" si="28"/>
        <v>#VALUE!</v>
      </c>
      <c r="K113" s="139" t="e">
        <f t="shared" si="28"/>
        <v>#VALUE!</v>
      </c>
      <c r="L113" s="139" t="e">
        <f t="shared" si="28"/>
        <v>#VALUE!</v>
      </c>
      <c r="M113" s="139" t="e">
        <f t="shared" si="28"/>
        <v>#VALUE!</v>
      </c>
      <c r="N113" s="139" t="e">
        <f t="shared" si="28"/>
        <v>#VALUE!</v>
      </c>
      <c r="O113" s="139" t="e">
        <f t="shared" si="28"/>
        <v>#VALUE!</v>
      </c>
      <c r="P113" s="139" t="e">
        <f t="shared" si="28"/>
        <v>#VALUE!</v>
      </c>
      <c r="Q113" s="139" t="e">
        <f>ROUND(Q$69*Q97,2)</f>
        <v>#VALUE!</v>
      </c>
      <c r="R113" s="142" t="e">
        <f>SUM(F113:Q113)</f>
        <v>#VALUE!</v>
      </c>
    </row>
    <row r="114" spans="1:20" s="2" customFormat="1" ht="3.75" customHeight="1" thickBot="1" thickTop="1">
      <c r="A114" s="79"/>
      <c r="B114" s="220"/>
      <c r="C114" s="220"/>
      <c r="D114" s="220"/>
      <c r="E114" s="220"/>
      <c r="F114" s="220"/>
      <c r="G114" s="220"/>
      <c r="H114" s="220"/>
      <c r="I114" s="220"/>
      <c r="J114" s="220"/>
      <c r="K114" s="220"/>
      <c r="L114" s="220"/>
      <c r="M114" s="220"/>
      <c r="N114" s="220"/>
      <c r="O114" s="220"/>
      <c r="P114" s="220"/>
      <c r="Q114" s="220"/>
      <c r="R114" s="221"/>
      <c r="S114" s="222"/>
      <c r="T114" s="222"/>
    </row>
    <row r="115" spans="1:20" s="2" customFormat="1" ht="16.5">
      <c r="A115" s="79"/>
      <c r="B115" s="67"/>
      <c r="C115" s="67"/>
      <c r="D115" s="67"/>
      <c r="E115" s="67"/>
      <c r="F115" s="67"/>
      <c r="G115" s="67"/>
      <c r="H115" s="67"/>
      <c r="I115" s="67"/>
      <c r="J115" s="67"/>
      <c r="K115" s="234"/>
      <c r="L115" s="448" t="str">
        <f>CONCATENATE("Anspruch an projektbezogenen Personalkosten",IF($F$12="ja"," (unterjährig)"," (vollständiges Jahr)"))</f>
        <v>Anspruch an projektbezogenen Personalkosten (unterjährig)</v>
      </c>
      <c r="M115" s="449"/>
      <c r="N115" s="449"/>
      <c r="O115" s="449"/>
      <c r="P115" s="449"/>
      <c r="Q115" s="449"/>
      <c r="R115" s="450"/>
      <c r="S115" s="224"/>
      <c r="T115" s="225" t="e">
        <f>R113</f>
        <v>#VALUE!</v>
      </c>
    </row>
    <row r="116" spans="1:20" s="2" customFormat="1" ht="16.5">
      <c r="A116" s="79"/>
      <c r="B116" s="223"/>
      <c r="C116" s="223"/>
      <c r="D116" s="223"/>
      <c r="E116" s="223"/>
      <c r="F116" s="223"/>
      <c r="G116" s="223"/>
      <c r="H116" s="223"/>
      <c r="I116" s="223"/>
      <c r="J116" s="223"/>
      <c r="K116" s="235"/>
      <c r="L116" s="226"/>
      <c r="M116" s="227"/>
      <c r="N116" s="227"/>
      <c r="O116" s="227"/>
      <c r="P116" s="228"/>
      <c r="Q116" s="228"/>
      <c r="R116" s="229" t="str">
        <f>CONCATENATE("bereits abgerechnet im Jahr ",$M$8)</f>
        <v>bereits abgerechnet im Jahr 2020</v>
      </c>
      <c r="S116" s="230"/>
      <c r="T116" s="231"/>
    </row>
    <row r="117" spans="1:20" s="2" customFormat="1" ht="17.25" thickBot="1">
      <c r="A117" s="79"/>
      <c r="B117" s="223"/>
      <c r="C117" s="223"/>
      <c r="D117" s="223"/>
      <c r="E117" s="223"/>
      <c r="F117" s="223"/>
      <c r="G117" s="223"/>
      <c r="H117" s="223"/>
      <c r="I117" s="223"/>
      <c r="J117" s="223"/>
      <c r="K117" s="235"/>
      <c r="L117" s="444" t="str">
        <f>CONCATENATE("Anspruch bei dieser Abrechnung für das Jahr ",$M$8)</f>
        <v>Anspruch bei dieser Abrechnung für das Jahr 2020</v>
      </c>
      <c r="M117" s="445"/>
      <c r="N117" s="445"/>
      <c r="O117" s="445"/>
      <c r="P117" s="445"/>
      <c r="Q117" s="445"/>
      <c r="R117" s="446"/>
      <c r="S117" s="232"/>
      <c r="T117" s="233" t="e">
        <f>T115-T116</f>
        <v>#VALUE!</v>
      </c>
    </row>
    <row r="118" spans="1:19" s="2" customFormat="1" ht="17.25" thickBot="1">
      <c r="A118" s="447" t="str">
        <f>B98</f>
        <v>Projekt 3</v>
      </c>
      <c r="B118" s="430"/>
      <c r="C118" s="80"/>
      <c r="D118" s="80"/>
      <c r="E118" s="80"/>
      <c r="F118" s="67"/>
      <c r="G118" s="67"/>
      <c r="H118" s="67"/>
      <c r="I118" s="67"/>
      <c r="J118" s="67"/>
      <c r="K118" s="67"/>
      <c r="L118" s="67"/>
      <c r="M118" s="67"/>
      <c r="N118" s="67"/>
      <c r="O118" s="67"/>
      <c r="P118" s="67"/>
      <c r="Q118" s="67"/>
      <c r="R118" s="67"/>
      <c r="S118" s="7"/>
    </row>
    <row r="119" spans="1:18" s="2" customFormat="1" ht="18" thickBot="1" thickTop="1">
      <c r="A119" s="79"/>
      <c r="B119" s="136" t="s">
        <v>49</v>
      </c>
      <c r="C119" s="137"/>
      <c r="D119" s="137"/>
      <c r="E119" s="138"/>
      <c r="F119" s="139" t="e">
        <f>ROUND(F$69*F98,2)</f>
        <v>#VALUE!</v>
      </c>
      <c r="G119" s="139" t="e">
        <f aca="true" t="shared" si="29" ref="G119:P119">ROUND(G$69*G98,2)</f>
        <v>#VALUE!</v>
      </c>
      <c r="H119" s="139" t="e">
        <f t="shared" si="29"/>
        <v>#VALUE!</v>
      </c>
      <c r="I119" s="139" t="e">
        <f t="shared" si="29"/>
        <v>#VALUE!</v>
      </c>
      <c r="J119" s="139" t="e">
        <f t="shared" si="29"/>
        <v>#VALUE!</v>
      </c>
      <c r="K119" s="139" t="e">
        <f t="shared" si="29"/>
        <v>#VALUE!</v>
      </c>
      <c r="L119" s="139" t="e">
        <f t="shared" si="29"/>
        <v>#VALUE!</v>
      </c>
      <c r="M119" s="139" t="e">
        <f t="shared" si="29"/>
        <v>#VALUE!</v>
      </c>
      <c r="N119" s="139" t="e">
        <f t="shared" si="29"/>
        <v>#VALUE!</v>
      </c>
      <c r="O119" s="139" t="e">
        <f t="shared" si="29"/>
        <v>#VALUE!</v>
      </c>
      <c r="P119" s="139" t="e">
        <f t="shared" si="29"/>
        <v>#VALUE!</v>
      </c>
      <c r="Q119" s="139" t="e">
        <f>ROUND(Q$69*Q98,2)</f>
        <v>#VALUE!</v>
      </c>
      <c r="R119" s="142" t="e">
        <f>SUM(F119:Q119)</f>
        <v>#VALUE!</v>
      </c>
    </row>
    <row r="120" spans="1:20" s="2" customFormat="1" ht="3.75" customHeight="1" thickBot="1" thickTop="1">
      <c r="A120" s="79"/>
      <c r="B120" s="220"/>
      <c r="C120" s="220"/>
      <c r="D120" s="220"/>
      <c r="E120" s="220"/>
      <c r="F120" s="220"/>
      <c r="G120" s="220"/>
      <c r="H120" s="220"/>
      <c r="I120" s="220"/>
      <c r="J120" s="220"/>
      <c r="K120" s="220"/>
      <c r="L120" s="220"/>
      <c r="M120" s="220"/>
      <c r="N120" s="220"/>
      <c r="O120" s="220"/>
      <c r="P120" s="220"/>
      <c r="Q120" s="220"/>
      <c r="R120" s="221"/>
      <c r="S120" s="222"/>
      <c r="T120" s="222"/>
    </row>
    <row r="121" spans="1:20" s="2" customFormat="1" ht="16.5">
      <c r="A121" s="79"/>
      <c r="B121" s="67"/>
      <c r="C121" s="67"/>
      <c r="D121" s="67"/>
      <c r="E121" s="67"/>
      <c r="F121" s="67"/>
      <c r="G121" s="67"/>
      <c r="H121" s="67"/>
      <c r="I121" s="67"/>
      <c r="J121" s="67"/>
      <c r="K121" s="234"/>
      <c r="L121" s="448" t="str">
        <f>CONCATENATE("Anspruch an projektbezogenen Personalkosten",IF($F$12="ja"," (unterjährig)"," (vollständiges Jahr)"))</f>
        <v>Anspruch an projektbezogenen Personalkosten (unterjährig)</v>
      </c>
      <c r="M121" s="449"/>
      <c r="N121" s="449"/>
      <c r="O121" s="449"/>
      <c r="P121" s="449"/>
      <c r="Q121" s="449"/>
      <c r="R121" s="450"/>
      <c r="S121" s="224"/>
      <c r="T121" s="225" t="e">
        <f>R119</f>
        <v>#VALUE!</v>
      </c>
    </row>
    <row r="122" spans="1:20" s="2" customFormat="1" ht="16.5">
      <c r="A122" s="79"/>
      <c r="B122" s="223"/>
      <c r="C122" s="223"/>
      <c r="D122" s="223"/>
      <c r="E122" s="223"/>
      <c r="F122" s="223"/>
      <c r="G122" s="223"/>
      <c r="H122" s="223"/>
      <c r="I122" s="223"/>
      <c r="J122" s="223"/>
      <c r="K122" s="235"/>
      <c r="L122" s="226"/>
      <c r="M122" s="227"/>
      <c r="N122" s="227"/>
      <c r="O122" s="227"/>
      <c r="P122" s="228"/>
      <c r="Q122" s="228"/>
      <c r="R122" s="229" t="str">
        <f>CONCATENATE("bereits abgerechnet im Jahr ",$M$8)</f>
        <v>bereits abgerechnet im Jahr 2020</v>
      </c>
      <c r="S122" s="230"/>
      <c r="T122" s="231"/>
    </row>
    <row r="123" spans="1:20" s="2" customFormat="1" ht="17.25" thickBot="1">
      <c r="A123" s="79"/>
      <c r="B123" s="223"/>
      <c r="C123" s="223"/>
      <c r="D123" s="223"/>
      <c r="E123" s="223"/>
      <c r="F123" s="223"/>
      <c r="G123" s="223"/>
      <c r="H123" s="223"/>
      <c r="I123" s="223"/>
      <c r="J123" s="223"/>
      <c r="K123" s="235"/>
      <c r="L123" s="444" t="str">
        <f>CONCATENATE("Anspruch bei dieser Abrechnung für das Jahr ",$M$8)</f>
        <v>Anspruch bei dieser Abrechnung für das Jahr 2020</v>
      </c>
      <c r="M123" s="445"/>
      <c r="N123" s="445"/>
      <c r="O123" s="445"/>
      <c r="P123" s="445"/>
      <c r="Q123" s="445"/>
      <c r="R123" s="446"/>
      <c r="S123" s="232"/>
      <c r="T123" s="233" t="e">
        <f>T121-T122</f>
        <v>#VALUE!</v>
      </c>
    </row>
    <row r="124" spans="1:19" s="2" customFormat="1" ht="17.25" thickBot="1">
      <c r="A124" s="447" t="str">
        <f>B99</f>
        <v>Projekt 4</v>
      </c>
      <c r="B124" s="430"/>
      <c r="C124" s="80"/>
      <c r="D124" s="80"/>
      <c r="E124" s="80"/>
      <c r="F124" s="67"/>
      <c r="G124" s="67"/>
      <c r="H124" s="67"/>
      <c r="I124" s="67"/>
      <c r="J124" s="67"/>
      <c r="K124" s="67"/>
      <c r="L124" s="67"/>
      <c r="M124" s="67"/>
      <c r="N124" s="67"/>
      <c r="O124" s="67"/>
      <c r="P124" s="67"/>
      <c r="Q124" s="67"/>
      <c r="R124" s="67"/>
      <c r="S124" s="7"/>
    </row>
    <row r="125" spans="1:18" s="2" customFormat="1" ht="18" thickBot="1" thickTop="1">
      <c r="A125" s="79"/>
      <c r="B125" s="136" t="s">
        <v>49</v>
      </c>
      <c r="C125" s="137"/>
      <c r="D125" s="137"/>
      <c r="E125" s="138"/>
      <c r="F125" s="139" t="e">
        <f>ROUND(F$69*F99,2)</f>
        <v>#VALUE!</v>
      </c>
      <c r="G125" s="139" t="e">
        <f aca="true" t="shared" si="30" ref="G125:P125">ROUND(G$69*G99,2)</f>
        <v>#VALUE!</v>
      </c>
      <c r="H125" s="139" t="e">
        <f t="shared" si="30"/>
        <v>#VALUE!</v>
      </c>
      <c r="I125" s="139" t="e">
        <f t="shared" si="30"/>
        <v>#VALUE!</v>
      </c>
      <c r="J125" s="139" t="e">
        <f t="shared" si="30"/>
        <v>#VALUE!</v>
      </c>
      <c r="K125" s="139" t="e">
        <f t="shared" si="30"/>
        <v>#VALUE!</v>
      </c>
      <c r="L125" s="139" t="e">
        <f t="shared" si="30"/>
        <v>#VALUE!</v>
      </c>
      <c r="M125" s="139" t="e">
        <f t="shared" si="30"/>
        <v>#VALUE!</v>
      </c>
      <c r="N125" s="139" t="e">
        <f t="shared" si="30"/>
        <v>#VALUE!</v>
      </c>
      <c r="O125" s="139" t="e">
        <f t="shared" si="30"/>
        <v>#VALUE!</v>
      </c>
      <c r="P125" s="139" t="e">
        <f t="shared" si="30"/>
        <v>#VALUE!</v>
      </c>
      <c r="Q125" s="139" t="e">
        <f>ROUND(Q$69*Q99,2)</f>
        <v>#VALUE!</v>
      </c>
      <c r="R125" s="142" t="e">
        <f>SUM(F125:Q125)</f>
        <v>#VALUE!</v>
      </c>
    </row>
    <row r="126" spans="1:20" s="2" customFormat="1" ht="3.75" customHeight="1" thickBot="1" thickTop="1">
      <c r="A126" s="79"/>
      <c r="B126" s="220"/>
      <c r="C126" s="220"/>
      <c r="D126" s="220"/>
      <c r="E126" s="220"/>
      <c r="F126" s="220"/>
      <c r="G126" s="220"/>
      <c r="H126" s="220"/>
      <c r="I126" s="220"/>
      <c r="J126" s="220"/>
      <c r="K126" s="220"/>
      <c r="L126" s="220"/>
      <c r="M126" s="220"/>
      <c r="N126" s="220"/>
      <c r="O126" s="220"/>
      <c r="P126" s="220"/>
      <c r="Q126" s="220"/>
      <c r="R126" s="221"/>
      <c r="S126" s="222"/>
      <c r="T126" s="222"/>
    </row>
    <row r="127" spans="1:20" s="2" customFormat="1" ht="16.5">
      <c r="A127" s="79"/>
      <c r="B127" s="67"/>
      <c r="C127" s="67"/>
      <c r="D127" s="67"/>
      <c r="E127" s="67"/>
      <c r="F127" s="67"/>
      <c r="G127" s="67"/>
      <c r="H127" s="67"/>
      <c r="I127" s="67"/>
      <c r="J127" s="67"/>
      <c r="K127" s="234"/>
      <c r="L127" s="448" t="str">
        <f>CONCATENATE("Anspruch an projektbezogenen Personalkosten",IF($F$12="ja"," (unterjährig)"," (vollständiges Jahr)"))</f>
        <v>Anspruch an projektbezogenen Personalkosten (unterjährig)</v>
      </c>
      <c r="M127" s="449"/>
      <c r="N127" s="449"/>
      <c r="O127" s="449"/>
      <c r="P127" s="449"/>
      <c r="Q127" s="449"/>
      <c r="R127" s="450"/>
      <c r="S127" s="224"/>
      <c r="T127" s="225" t="e">
        <f>R125</f>
        <v>#VALUE!</v>
      </c>
    </row>
    <row r="128" spans="1:20" s="2" customFormat="1" ht="16.5">
      <c r="A128" s="79"/>
      <c r="B128" s="223"/>
      <c r="C128" s="223"/>
      <c r="D128" s="223"/>
      <c r="E128" s="223"/>
      <c r="F128" s="223"/>
      <c r="G128" s="223"/>
      <c r="H128" s="223"/>
      <c r="I128" s="223"/>
      <c r="J128" s="223"/>
      <c r="K128" s="235"/>
      <c r="L128" s="226"/>
      <c r="M128" s="227"/>
      <c r="N128" s="227"/>
      <c r="O128" s="227"/>
      <c r="P128" s="228"/>
      <c r="Q128" s="228"/>
      <c r="R128" s="229" t="str">
        <f>CONCATENATE("bereits abgerechnet im Jahr ",$M$8)</f>
        <v>bereits abgerechnet im Jahr 2020</v>
      </c>
      <c r="S128" s="230"/>
      <c r="T128" s="231"/>
    </row>
    <row r="129" spans="1:20" s="2" customFormat="1" ht="17.25" thickBot="1">
      <c r="A129" s="79"/>
      <c r="B129" s="223"/>
      <c r="C129" s="223"/>
      <c r="D129" s="223"/>
      <c r="E129" s="223"/>
      <c r="F129" s="223"/>
      <c r="G129" s="223"/>
      <c r="H129" s="223"/>
      <c r="I129" s="223"/>
      <c r="J129" s="223"/>
      <c r="K129" s="235"/>
      <c r="L129" s="444" t="str">
        <f>CONCATENATE("Anspruch bei dieser Abrechnung für das Jahr ",$M$8)</f>
        <v>Anspruch bei dieser Abrechnung für das Jahr 2020</v>
      </c>
      <c r="M129" s="445"/>
      <c r="N129" s="445"/>
      <c r="O129" s="445"/>
      <c r="P129" s="445"/>
      <c r="Q129" s="445"/>
      <c r="R129" s="446"/>
      <c r="S129" s="232"/>
      <c r="T129" s="233" t="e">
        <f>T127-T128</f>
        <v>#VALUE!</v>
      </c>
    </row>
    <row r="130" spans="1:19" s="2" customFormat="1" ht="17.25" thickBot="1">
      <c r="A130" s="447" t="str">
        <f>B100</f>
        <v>andere Tätigkeiten</v>
      </c>
      <c r="B130" s="430"/>
      <c r="C130" s="80"/>
      <c r="D130" s="80"/>
      <c r="E130" s="80"/>
      <c r="F130" s="67"/>
      <c r="G130" s="67"/>
      <c r="H130" s="67"/>
      <c r="I130" s="67"/>
      <c r="J130" s="67"/>
      <c r="K130" s="67"/>
      <c r="L130" s="67"/>
      <c r="M130" s="67"/>
      <c r="N130" s="67"/>
      <c r="O130" s="67"/>
      <c r="P130" s="67"/>
      <c r="Q130" s="67"/>
      <c r="R130" s="67"/>
      <c r="S130" s="7"/>
    </row>
    <row r="131" spans="1:18" s="2" customFormat="1" ht="18" thickBot="1" thickTop="1">
      <c r="A131" s="79"/>
      <c r="B131" s="136" t="s">
        <v>49</v>
      </c>
      <c r="C131" s="137"/>
      <c r="D131" s="137"/>
      <c r="E131" s="138"/>
      <c r="F131" s="139" t="e">
        <f>ROUND(F$69*F100,2)</f>
        <v>#VALUE!</v>
      </c>
      <c r="G131" s="139" t="e">
        <f aca="true" t="shared" si="31" ref="G131:P131">ROUND(G$69*G100,2)</f>
        <v>#VALUE!</v>
      </c>
      <c r="H131" s="139" t="e">
        <f t="shared" si="31"/>
        <v>#VALUE!</v>
      </c>
      <c r="I131" s="139" t="e">
        <f t="shared" si="31"/>
        <v>#VALUE!</v>
      </c>
      <c r="J131" s="139" t="e">
        <f t="shared" si="31"/>
        <v>#VALUE!</v>
      </c>
      <c r="K131" s="139" t="e">
        <f t="shared" si="31"/>
        <v>#VALUE!</v>
      </c>
      <c r="L131" s="139" t="e">
        <f t="shared" si="31"/>
        <v>#VALUE!</v>
      </c>
      <c r="M131" s="139" t="e">
        <f t="shared" si="31"/>
        <v>#VALUE!</v>
      </c>
      <c r="N131" s="139" t="e">
        <f t="shared" si="31"/>
        <v>#VALUE!</v>
      </c>
      <c r="O131" s="139" t="e">
        <f t="shared" si="31"/>
        <v>#VALUE!</v>
      </c>
      <c r="P131" s="139" t="e">
        <f t="shared" si="31"/>
        <v>#VALUE!</v>
      </c>
      <c r="Q131" s="139" t="e">
        <f>ROUND(Q$69*Q100,2)</f>
        <v>#VALUE!</v>
      </c>
      <c r="R131" s="142" t="e">
        <f>SUM(F131:Q131)</f>
        <v>#VALUE!</v>
      </c>
    </row>
    <row r="132" spans="1:20" s="2" customFormat="1" ht="3.75" customHeight="1" thickBot="1" thickTop="1">
      <c r="A132" s="79"/>
      <c r="B132" s="220"/>
      <c r="C132" s="220"/>
      <c r="D132" s="220"/>
      <c r="E132" s="220"/>
      <c r="F132" s="220"/>
      <c r="G132" s="220"/>
      <c r="H132" s="220"/>
      <c r="I132" s="220"/>
      <c r="J132" s="220"/>
      <c r="K132" s="220"/>
      <c r="L132" s="220"/>
      <c r="M132" s="220"/>
      <c r="N132" s="220"/>
      <c r="O132" s="220"/>
      <c r="P132" s="220"/>
      <c r="Q132" s="220"/>
      <c r="R132" s="221"/>
      <c r="S132" s="222"/>
      <c r="T132" s="222"/>
    </row>
    <row r="133" spans="1:20" s="2" customFormat="1" ht="16.5">
      <c r="A133" s="79"/>
      <c r="B133" s="67"/>
      <c r="C133" s="67"/>
      <c r="D133" s="67"/>
      <c r="E133" s="67"/>
      <c r="F133" s="67"/>
      <c r="G133" s="67"/>
      <c r="H133" s="67"/>
      <c r="I133" s="67"/>
      <c r="J133" s="67"/>
      <c r="K133" s="234"/>
      <c r="L133" s="448" t="str">
        <f>CONCATENATE("Anspruch an projektbezogenen Personalkosten",IF($F$12="ja"," (unterjährig)"," (vollständiges Jahr)"))</f>
        <v>Anspruch an projektbezogenen Personalkosten (unterjährig)</v>
      </c>
      <c r="M133" s="449"/>
      <c r="N133" s="449"/>
      <c r="O133" s="449"/>
      <c r="P133" s="449"/>
      <c r="Q133" s="449"/>
      <c r="R133" s="450"/>
      <c r="S133" s="224"/>
      <c r="T133" s="225" t="e">
        <f>R131</f>
        <v>#VALUE!</v>
      </c>
    </row>
    <row r="134" spans="1:20" s="2" customFormat="1" ht="16.5">
      <c r="A134" s="79"/>
      <c r="B134" s="223"/>
      <c r="C134" s="223"/>
      <c r="D134" s="223"/>
      <c r="E134" s="223"/>
      <c r="F134" s="223"/>
      <c r="G134" s="223"/>
      <c r="H134" s="223"/>
      <c r="I134" s="223"/>
      <c r="J134" s="223"/>
      <c r="K134" s="235"/>
      <c r="L134" s="226"/>
      <c r="M134" s="227"/>
      <c r="N134" s="227"/>
      <c r="O134" s="227"/>
      <c r="P134" s="228"/>
      <c r="Q134" s="228"/>
      <c r="R134" s="229" t="str">
        <f>CONCATENATE("bereits abgerechnet im Jahr ",$M$8)</f>
        <v>bereits abgerechnet im Jahr 2020</v>
      </c>
      <c r="S134" s="230"/>
      <c r="T134" s="231"/>
    </row>
    <row r="135" spans="1:20" s="2" customFormat="1" ht="17.25" thickBot="1">
      <c r="A135" s="79"/>
      <c r="B135" s="223"/>
      <c r="C135" s="223"/>
      <c r="D135" s="223"/>
      <c r="E135" s="223"/>
      <c r="F135" s="223"/>
      <c r="G135" s="223"/>
      <c r="H135" s="223"/>
      <c r="I135" s="223"/>
      <c r="J135" s="223"/>
      <c r="K135" s="235"/>
      <c r="L135" s="444" t="str">
        <f>CONCATENATE("Anspruch bei dieser Abrechnung für das Jahr ",$M$8)</f>
        <v>Anspruch bei dieser Abrechnung für das Jahr 2020</v>
      </c>
      <c r="M135" s="445"/>
      <c r="N135" s="445"/>
      <c r="O135" s="445"/>
      <c r="P135" s="445"/>
      <c r="Q135" s="445"/>
      <c r="R135" s="446"/>
      <c r="S135" s="232"/>
      <c r="T135" s="233" t="e">
        <f>T133-T134</f>
        <v>#VALUE!</v>
      </c>
    </row>
    <row r="136" spans="1:19" s="2" customFormat="1" ht="17.25" thickBot="1">
      <c r="A136" s="430" t="str">
        <f>CONCATENATE("Gesamt ",M8)</f>
        <v>Gesamt 2020</v>
      </c>
      <c r="B136" s="430"/>
      <c r="C136" s="80"/>
      <c r="D136" s="80"/>
      <c r="E136" s="80"/>
      <c r="F136" s="67"/>
      <c r="G136" s="67"/>
      <c r="H136" s="67"/>
      <c r="I136" s="67"/>
      <c r="J136" s="67"/>
      <c r="K136" s="67"/>
      <c r="L136" s="67"/>
      <c r="M136" s="67"/>
      <c r="N136" s="67"/>
      <c r="O136" s="67"/>
      <c r="P136" s="67"/>
      <c r="Q136" s="67"/>
      <c r="R136" s="67"/>
      <c r="S136" s="7"/>
    </row>
    <row r="137" spans="1:18" s="2" customFormat="1" ht="18" thickBot="1" thickTop="1">
      <c r="A137" s="79"/>
      <c r="B137" s="136" t="s">
        <v>49</v>
      </c>
      <c r="C137" s="137"/>
      <c r="D137" s="137"/>
      <c r="E137" s="138"/>
      <c r="F137" s="139" t="e">
        <f aca="true" t="shared" si="32" ref="F137:Q137">F107+F113+F119+F125+F131</f>
        <v>#VALUE!</v>
      </c>
      <c r="G137" s="140" t="e">
        <f t="shared" si="32"/>
        <v>#VALUE!</v>
      </c>
      <c r="H137" s="140" t="e">
        <f t="shared" si="32"/>
        <v>#VALUE!</v>
      </c>
      <c r="I137" s="140" t="e">
        <f t="shared" si="32"/>
        <v>#VALUE!</v>
      </c>
      <c r="J137" s="140" t="e">
        <f t="shared" si="32"/>
        <v>#VALUE!</v>
      </c>
      <c r="K137" s="140" t="e">
        <f t="shared" si="32"/>
        <v>#VALUE!</v>
      </c>
      <c r="L137" s="140" t="e">
        <f t="shared" si="32"/>
        <v>#VALUE!</v>
      </c>
      <c r="M137" s="140" t="e">
        <f t="shared" si="32"/>
        <v>#VALUE!</v>
      </c>
      <c r="N137" s="140" t="e">
        <f t="shared" si="32"/>
        <v>#VALUE!</v>
      </c>
      <c r="O137" s="140" t="e">
        <f t="shared" si="32"/>
        <v>#VALUE!</v>
      </c>
      <c r="P137" s="140" t="e">
        <f t="shared" si="32"/>
        <v>#VALUE!</v>
      </c>
      <c r="Q137" s="141" t="e">
        <f t="shared" si="32"/>
        <v>#VALUE!</v>
      </c>
      <c r="R137" s="142" t="e">
        <f>SUM(F137:Q137)</f>
        <v>#VALUE!</v>
      </c>
    </row>
    <row r="138" spans="1:20" s="2" customFormat="1" ht="3.75" customHeight="1" thickBot="1" thickTop="1">
      <c r="A138" s="79"/>
      <c r="B138" s="220"/>
      <c r="C138" s="220"/>
      <c r="D138" s="220"/>
      <c r="E138" s="220"/>
      <c r="F138" s="220"/>
      <c r="G138" s="220"/>
      <c r="H138" s="220"/>
      <c r="I138" s="220"/>
      <c r="J138" s="220"/>
      <c r="K138" s="220"/>
      <c r="L138" s="220"/>
      <c r="M138" s="220"/>
      <c r="N138" s="220"/>
      <c r="O138" s="220"/>
      <c r="P138" s="220"/>
      <c r="Q138" s="220"/>
      <c r="R138" s="221"/>
      <c r="S138" s="222"/>
      <c r="T138" s="222"/>
    </row>
    <row r="139" spans="1:20" s="2" customFormat="1" ht="16.5">
      <c r="A139" s="79"/>
      <c r="B139" s="67"/>
      <c r="C139" s="67"/>
      <c r="D139" s="67"/>
      <c r="E139" s="67"/>
      <c r="F139" s="67"/>
      <c r="G139" s="67"/>
      <c r="H139" s="67"/>
      <c r="I139" s="67"/>
      <c r="J139" s="67"/>
      <c r="K139" s="234"/>
      <c r="L139" s="448" t="str">
        <f>CONCATENATE("Anspruch an projektbezogenen Personalkosten",IF($F$12="ja"," (unterjährig)"," (vollständiges Jahr)"))</f>
        <v>Anspruch an projektbezogenen Personalkosten (unterjährig)</v>
      </c>
      <c r="M139" s="449"/>
      <c r="N139" s="449"/>
      <c r="O139" s="449"/>
      <c r="P139" s="449"/>
      <c r="Q139" s="449"/>
      <c r="R139" s="450"/>
      <c r="S139" s="224"/>
      <c r="T139" s="225" t="e">
        <f>R137</f>
        <v>#VALUE!</v>
      </c>
    </row>
    <row r="140" spans="1:20" s="2" customFormat="1" ht="16.5">
      <c r="A140" s="79"/>
      <c r="B140" s="223"/>
      <c r="C140" s="223"/>
      <c r="D140" s="223"/>
      <c r="E140" s="223"/>
      <c r="F140" s="223"/>
      <c r="G140" s="223"/>
      <c r="H140" s="223"/>
      <c r="I140" s="223"/>
      <c r="J140" s="223"/>
      <c r="K140" s="235"/>
      <c r="L140" s="226"/>
      <c r="M140" s="227"/>
      <c r="N140" s="227"/>
      <c r="O140" s="227"/>
      <c r="P140" s="228"/>
      <c r="Q140" s="228"/>
      <c r="R140" s="229" t="str">
        <f>CONCATENATE("bereits abgerechnet im Jahr ",$M$8)</f>
        <v>bereits abgerechnet im Jahr 2020</v>
      </c>
      <c r="S140" s="274"/>
      <c r="T140" s="275">
        <f>T110+T116+T122+T128+T134</f>
        <v>0</v>
      </c>
    </row>
    <row r="141" spans="1:20" s="2" customFormat="1" ht="17.25" thickBot="1">
      <c r="A141" s="79"/>
      <c r="B141" s="223"/>
      <c r="C141" s="223"/>
      <c r="D141" s="223"/>
      <c r="E141" s="223"/>
      <c r="F141" s="223"/>
      <c r="G141" s="223"/>
      <c r="H141" s="223"/>
      <c r="I141" s="223"/>
      <c r="J141" s="223"/>
      <c r="K141" s="235"/>
      <c r="L141" s="444" t="str">
        <f>CONCATENATE("Anspruch bei dieser Abrechnung für das Jahr ",$M$8)</f>
        <v>Anspruch bei dieser Abrechnung für das Jahr 2020</v>
      </c>
      <c r="M141" s="445"/>
      <c r="N141" s="445"/>
      <c r="O141" s="445"/>
      <c r="P141" s="445"/>
      <c r="Q141" s="445"/>
      <c r="R141" s="446"/>
      <c r="S141" s="232"/>
      <c r="T141" s="233" t="e">
        <f>T139-T140</f>
        <v>#VALUE!</v>
      </c>
    </row>
    <row r="142" spans="1:19" ht="10.5" customHeight="1">
      <c r="A142" s="54"/>
      <c r="B142" s="54"/>
      <c r="C142" s="54"/>
      <c r="D142" s="54"/>
      <c r="E142" s="54"/>
      <c r="F142" s="87"/>
      <c r="G142" s="87"/>
      <c r="H142" s="87"/>
      <c r="I142" s="87"/>
      <c r="J142" s="87"/>
      <c r="K142" s="87"/>
      <c r="L142" s="63"/>
      <c r="M142" s="63"/>
      <c r="N142" s="63"/>
      <c r="O142" s="63"/>
      <c r="P142" s="63"/>
      <c r="Q142" s="63"/>
      <c r="R142" s="63"/>
      <c r="S142" s="3"/>
    </row>
    <row r="143" spans="1:19" ht="10.5" customHeight="1">
      <c r="A143" s="54"/>
      <c r="B143" s="54"/>
      <c r="C143" s="54"/>
      <c r="D143" s="54"/>
      <c r="E143" s="54"/>
      <c r="F143" s="63"/>
      <c r="G143" s="63"/>
      <c r="H143" s="63"/>
      <c r="I143" s="63"/>
      <c r="J143" s="63"/>
      <c r="K143" s="63"/>
      <c r="L143" s="63"/>
      <c r="M143" s="63"/>
      <c r="N143" s="63"/>
      <c r="O143" s="63"/>
      <c r="P143" s="63"/>
      <c r="Q143" s="63"/>
      <c r="R143" s="63"/>
      <c r="S143" s="3"/>
    </row>
    <row r="144" spans="1:19" ht="10.5" customHeight="1">
      <c r="A144" s="54"/>
      <c r="B144" s="54"/>
      <c r="C144" s="54"/>
      <c r="D144" s="54"/>
      <c r="E144" s="54"/>
      <c r="F144" s="54"/>
      <c r="G144" s="54"/>
      <c r="H144" s="54"/>
      <c r="I144" s="54"/>
      <c r="J144" s="54"/>
      <c r="K144" s="54"/>
      <c r="L144" s="54"/>
      <c r="M144" s="54"/>
      <c r="N144" s="54"/>
      <c r="O144" s="54"/>
      <c r="P144" s="54"/>
      <c r="Q144" s="54"/>
      <c r="R144" s="54"/>
      <c r="S144" s="3"/>
    </row>
    <row r="145" spans="1:19" ht="10.5" customHeight="1">
      <c r="A145" s="54"/>
      <c r="B145" s="54"/>
      <c r="C145" s="54"/>
      <c r="D145" s="54"/>
      <c r="E145" s="54"/>
      <c r="F145" s="54"/>
      <c r="G145" s="54"/>
      <c r="H145" s="54"/>
      <c r="I145" s="54"/>
      <c r="J145" s="54"/>
      <c r="K145" s="54"/>
      <c r="L145" s="54"/>
      <c r="M145" s="54"/>
      <c r="N145" s="54"/>
      <c r="O145" s="54"/>
      <c r="P145" s="54"/>
      <c r="Q145" s="54"/>
      <c r="R145" s="54"/>
      <c r="S145" s="3"/>
    </row>
    <row r="146" spans="1:19" ht="16.5">
      <c r="A146" s="88" t="s">
        <v>47</v>
      </c>
      <c r="B146" s="54"/>
      <c r="C146" s="54"/>
      <c r="D146" s="54"/>
      <c r="E146" s="54"/>
      <c r="F146" s="54"/>
      <c r="G146" s="54"/>
      <c r="H146" s="54"/>
      <c r="I146" s="54"/>
      <c r="J146" s="54"/>
      <c r="K146" s="54"/>
      <c r="L146" s="54"/>
      <c r="M146" s="54"/>
      <c r="N146" s="54"/>
      <c r="O146" s="54"/>
      <c r="P146" s="54"/>
      <c r="Q146" s="54"/>
      <c r="R146" s="54"/>
      <c r="S146" s="3"/>
    </row>
    <row r="147" spans="1:19" ht="16.5">
      <c r="A147" s="88"/>
      <c r="B147" s="54"/>
      <c r="C147" s="54"/>
      <c r="D147" s="54"/>
      <c r="E147" s="54"/>
      <c r="F147" s="54"/>
      <c r="G147" s="54"/>
      <c r="H147" s="54"/>
      <c r="I147" s="54"/>
      <c r="J147" s="54"/>
      <c r="K147" s="54"/>
      <c r="L147" s="54"/>
      <c r="M147" s="54"/>
      <c r="N147" s="54"/>
      <c r="O147" s="54"/>
      <c r="P147" s="54"/>
      <c r="Q147" s="54"/>
      <c r="R147" s="54"/>
      <c r="S147" s="3"/>
    </row>
    <row r="148" spans="1:19" ht="16.5">
      <c r="A148" s="88"/>
      <c r="B148" s="54"/>
      <c r="C148" s="54"/>
      <c r="D148" s="54"/>
      <c r="E148" s="54"/>
      <c r="F148" s="54"/>
      <c r="G148" s="54"/>
      <c r="H148" s="54"/>
      <c r="I148" s="54"/>
      <c r="J148" s="54"/>
      <c r="K148" s="54"/>
      <c r="L148" s="54"/>
      <c r="M148" s="54"/>
      <c r="N148" s="54"/>
      <c r="O148" s="54"/>
      <c r="P148" s="54"/>
      <c r="Q148" s="54"/>
      <c r="R148" s="54"/>
      <c r="S148" s="3"/>
    </row>
    <row r="149" spans="1:18" ht="16.5">
      <c r="A149" s="54" t="s">
        <v>4</v>
      </c>
      <c r="B149" s="54"/>
      <c r="C149" s="54"/>
      <c r="D149" s="54"/>
      <c r="E149" s="54"/>
      <c r="F149" s="54"/>
      <c r="G149" s="89"/>
      <c r="H149" s="89"/>
      <c r="I149" s="54"/>
      <c r="J149" s="54"/>
      <c r="K149" s="54"/>
      <c r="L149" s="54"/>
      <c r="M149" s="54"/>
      <c r="N149" s="54"/>
      <c r="O149" s="54"/>
      <c r="P149" s="54"/>
      <c r="Q149" s="71"/>
      <c r="R149" s="54"/>
    </row>
    <row r="150" spans="1:18" ht="16.5">
      <c r="A150" s="54"/>
      <c r="B150" s="54"/>
      <c r="C150" s="54"/>
      <c r="D150" s="54"/>
      <c r="E150" s="54"/>
      <c r="F150" s="54"/>
      <c r="G150" s="456" t="s">
        <v>5</v>
      </c>
      <c r="H150" s="456"/>
      <c r="I150" s="54"/>
      <c r="J150" s="54"/>
      <c r="K150" s="54"/>
      <c r="L150" s="54"/>
      <c r="M150" s="455" t="s">
        <v>31</v>
      </c>
      <c r="N150" s="455"/>
      <c r="O150" s="455"/>
      <c r="P150" s="455"/>
      <c r="Q150" s="455"/>
      <c r="R150" s="455"/>
    </row>
  </sheetData>
  <sheetProtection password="C1BC" sheet="1"/>
  <protectedRanges>
    <protectedRange sqref="B73:Q79 B84:Q90 B96:Q100" name="Bereich2_1"/>
    <protectedRange sqref="T110 T116 T122 T128 T134 G149" name="Bereich2_2"/>
    <protectedRange sqref="F56:Q56 C58 F59:Q59 B61:Q61 B66:G66 P57:Q57 K66:Q66" name="Bereich1_3"/>
    <protectedRange sqref="M8 F12 O11 F18:Q20 F25:Q25 P17:Q17 F22:Q22 F21:J21 L21:Q21" name="Bereich1_1"/>
    <protectedRange sqref="F32:Q32 C34 F35:G36 C37 F38:J38 C39 F40:Q40 C42 F43:Q44 C45 P51:Q51 C52 P53:Q53 C54 K35:Q36 L38:Q38 P41:Q41" name="Bereich1_2"/>
    <protectedRange sqref="C8:I9" name="Bereich1_1_1"/>
    <protectedRange sqref="F17:O17" name="Bereich1_1_2"/>
    <protectedRange sqref="K21" name="Bereich1_1_3"/>
    <protectedRange sqref="F33:Q33" name="Bereich1_2_1"/>
    <protectedRange sqref="H35:J36" name="Bereich1_2_2"/>
    <protectedRange sqref="K38" name="Bereich1_2_3"/>
    <protectedRange sqref="F41:O41" name="Bereich1_2_4"/>
    <protectedRange sqref="F51:O51" name="Bereich1_3_1"/>
    <protectedRange sqref="F53:O53" name="Bereich1_3_2"/>
    <protectedRange sqref="F57:O57" name="Bereich1_3_3"/>
    <protectedRange sqref="H66:J66" name="Bereich1_3_4"/>
  </protectedRanges>
  <mergeCells count="87">
    <mergeCell ref="A1:T1"/>
    <mergeCell ref="A2:T2"/>
    <mergeCell ref="A3:T3"/>
    <mergeCell ref="C4:P4"/>
    <mergeCell ref="A6:T6"/>
    <mergeCell ref="C8:I8"/>
    <mergeCell ref="K8:L8"/>
    <mergeCell ref="M8:R8"/>
    <mergeCell ref="C9:I9"/>
    <mergeCell ref="B11:E11"/>
    <mergeCell ref="K11:N11"/>
    <mergeCell ref="B12:E12"/>
    <mergeCell ref="F13:R13"/>
    <mergeCell ref="F14:Q14"/>
    <mergeCell ref="R14:R16"/>
    <mergeCell ref="A17:A26"/>
    <mergeCell ref="C17:E17"/>
    <mergeCell ref="C21:E21"/>
    <mergeCell ref="C22:E22"/>
    <mergeCell ref="A28:A30"/>
    <mergeCell ref="C28:E28"/>
    <mergeCell ref="C29:E29"/>
    <mergeCell ref="A32:A45"/>
    <mergeCell ref="B32:B34"/>
    <mergeCell ref="C32:E32"/>
    <mergeCell ref="C33:E33"/>
    <mergeCell ref="C34:D34"/>
    <mergeCell ref="B35:B37"/>
    <mergeCell ref="C35:E35"/>
    <mergeCell ref="C37:D37"/>
    <mergeCell ref="B38:B39"/>
    <mergeCell ref="C38:E38"/>
    <mergeCell ref="C39:D39"/>
    <mergeCell ref="B40:B42"/>
    <mergeCell ref="C40:E40"/>
    <mergeCell ref="C42:D42"/>
    <mergeCell ref="B43:B45"/>
    <mergeCell ref="C43:E43"/>
    <mergeCell ref="C45:D45"/>
    <mergeCell ref="A51:A54"/>
    <mergeCell ref="B51:B52"/>
    <mergeCell ref="C51:E51"/>
    <mergeCell ref="C52:D52"/>
    <mergeCell ref="B53:B54"/>
    <mergeCell ref="C54:D54"/>
    <mergeCell ref="A56:A59"/>
    <mergeCell ref="C56:E56"/>
    <mergeCell ref="B57:B58"/>
    <mergeCell ref="C57:E57"/>
    <mergeCell ref="C58:D58"/>
    <mergeCell ref="B61:E61"/>
    <mergeCell ref="B66:E66"/>
    <mergeCell ref="B73:E73"/>
    <mergeCell ref="B74:E74"/>
    <mergeCell ref="B75:E75"/>
    <mergeCell ref="B76:E76"/>
    <mergeCell ref="B77:E77"/>
    <mergeCell ref="B78:E78"/>
    <mergeCell ref="B79:E79"/>
    <mergeCell ref="B84:E84"/>
    <mergeCell ref="B85:E85"/>
    <mergeCell ref="B86:E86"/>
    <mergeCell ref="B87:E87"/>
    <mergeCell ref="B88:E88"/>
    <mergeCell ref="B89:E89"/>
    <mergeCell ref="B90:E90"/>
    <mergeCell ref="C101:E101"/>
    <mergeCell ref="A106:B106"/>
    <mergeCell ref="L109:R109"/>
    <mergeCell ref="L111:R111"/>
    <mergeCell ref="A112:B112"/>
    <mergeCell ref="L115:R115"/>
    <mergeCell ref="L117:R117"/>
    <mergeCell ref="A118:B118"/>
    <mergeCell ref="L121:R121"/>
    <mergeCell ref="L123:R123"/>
    <mergeCell ref="A124:B124"/>
    <mergeCell ref="L127:R127"/>
    <mergeCell ref="L129:R129"/>
    <mergeCell ref="A130:B130"/>
    <mergeCell ref="L133:R133"/>
    <mergeCell ref="L135:R135"/>
    <mergeCell ref="A136:B136"/>
    <mergeCell ref="L139:R139"/>
    <mergeCell ref="L141:R141"/>
    <mergeCell ref="G150:H150"/>
    <mergeCell ref="M150:R150"/>
  </mergeCells>
  <dataValidations count="2">
    <dataValidation type="list" showInputMessage="1" showErrorMessage="1" sqref="O11">
      <formula1>AnzahlSZ</formula1>
    </dataValidation>
    <dataValidation type="list" allowBlank="1" showInputMessage="1" showErrorMessage="1" sqref="F12">
      <formula1>"ja,nein"</formula1>
    </dataValidation>
  </dataValidations>
  <printOptions horizontalCentered="1"/>
  <pageMargins left="0.3937007874015748" right="0.3937007874015748" top="0.3937007874015748" bottom="0.31496062992125984" header="0.5118110236220472" footer="0.1968503937007874"/>
  <pageSetup fitToHeight="0" horizontalDpi="600" verticalDpi="600" orientation="landscape" paperSize="9" scale="60" r:id="rId4"/>
  <headerFooter alignWithMargins="0">
    <oddFooter>&amp;L&amp;9&amp;A&amp;RSeite &amp;P von &amp;N</oddFooter>
  </headerFooter>
  <rowBreaks count="2" manualBreakCount="2">
    <brk id="45" max="19" man="1"/>
    <brk id="101" max="19"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3399"/>
    <pageSetUpPr fitToPage="1"/>
  </sheetPr>
  <dimension ref="A1:AL46"/>
  <sheetViews>
    <sheetView tabSelected="1" zoomScalePageLayoutView="0" workbookViewId="0" topLeftCell="A1">
      <selection activeCell="Q7" sqref="Q7"/>
    </sheetView>
  </sheetViews>
  <sheetFormatPr defaultColWidth="12" defaultRowHeight="12.75"/>
  <cols>
    <col min="1" max="1" width="2.83203125" style="243" customWidth="1"/>
    <col min="2" max="2" width="12.16015625" style="243" customWidth="1"/>
    <col min="3" max="3" width="17.5" style="243" customWidth="1"/>
    <col min="4" max="4" width="2.83203125" style="243" customWidth="1"/>
    <col min="5" max="5" width="18.83203125" style="243" customWidth="1"/>
    <col min="6" max="6" width="2.83203125" style="243" customWidth="1"/>
    <col min="7" max="7" width="12" style="243" customWidth="1"/>
    <col min="8" max="8" width="14.16015625" style="243" bestFit="1" customWidth="1"/>
    <col min="9" max="9" width="14.16015625" style="243" customWidth="1"/>
    <col min="10" max="10" width="14.16015625" style="243" bestFit="1" customWidth="1"/>
    <col min="11" max="11" width="13.66015625" style="243" bestFit="1" customWidth="1"/>
    <col min="12" max="12" width="13.66015625" style="243" customWidth="1"/>
    <col min="13" max="16384" width="12" style="243" customWidth="1"/>
  </cols>
  <sheetData>
    <row r="1" spans="1:38" ht="16.5">
      <c r="A1" s="242"/>
      <c r="B1" s="504" t="s">
        <v>130</v>
      </c>
      <c r="C1" s="505"/>
      <c r="D1" s="242"/>
      <c r="E1" s="506" t="s">
        <v>145</v>
      </c>
      <c r="F1" s="242"/>
      <c r="G1" s="504" t="s">
        <v>154</v>
      </c>
      <c r="H1" s="508"/>
      <c r="I1" s="508"/>
      <c r="J1" s="508"/>
      <c r="K1" s="508"/>
      <c r="L1" s="508"/>
      <c r="M1" s="508"/>
      <c r="N1" s="508"/>
      <c r="O1" s="505"/>
      <c r="P1" s="242"/>
      <c r="Q1" s="242"/>
      <c r="R1" s="242"/>
      <c r="S1" s="242"/>
      <c r="T1" s="242"/>
      <c r="U1" s="242"/>
      <c r="V1" s="242"/>
      <c r="W1" s="242"/>
      <c r="X1" s="242"/>
      <c r="Y1" s="242"/>
      <c r="Z1" s="242"/>
      <c r="AA1" s="242"/>
      <c r="AB1" s="242"/>
      <c r="AC1" s="242"/>
      <c r="AD1" s="242"/>
      <c r="AE1" s="242"/>
      <c r="AF1" s="242"/>
      <c r="AG1" s="242"/>
      <c r="AH1" s="242"/>
      <c r="AI1" s="242"/>
      <c r="AJ1" s="242"/>
      <c r="AK1" s="242"/>
      <c r="AL1" s="242"/>
    </row>
    <row r="2" spans="1:38" ht="16.5">
      <c r="A2" s="242"/>
      <c r="B2" s="244" t="s">
        <v>131</v>
      </c>
      <c r="C2" s="245" t="s">
        <v>132</v>
      </c>
      <c r="D2" s="242"/>
      <c r="E2" s="507"/>
      <c r="F2" s="242"/>
      <c r="G2" s="244" t="s">
        <v>131</v>
      </c>
      <c r="H2" s="296" t="s">
        <v>155</v>
      </c>
      <c r="I2" s="296" t="s">
        <v>187</v>
      </c>
      <c r="J2" s="296" t="s">
        <v>21</v>
      </c>
      <c r="K2" s="296" t="s">
        <v>156</v>
      </c>
      <c r="L2" s="296" t="s">
        <v>157</v>
      </c>
      <c r="M2" s="296" t="s">
        <v>158</v>
      </c>
      <c r="N2" s="296" t="s">
        <v>159</v>
      </c>
      <c r="O2" s="245" t="s">
        <v>160</v>
      </c>
      <c r="P2" s="242"/>
      <c r="Q2" s="242"/>
      <c r="R2" s="242"/>
      <c r="S2" s="242"/>
      <c r="T2" s="242"/>
      <c r="U2" s="242"/>
      <c r="V2" s="242"/>
      <c r="W2" s="242"/>
      <c r="X2" s="242"/>
      <c r="Y2" s="242"/>
      <c r="Z2" s="242"/>
      <c r="AA2" s="242"/>
      <c r="AB2" s="242"/>
      <c r="AC2" s="242"/>
      <c r="AD2" s="242"/>
      <c r="AE2" s="242"/>
      <c r="AF2" s="242"/>
      <c r="AG2" s="242"/>
      <c r="AH2" s="242"/>
      <c r="AI2" s="242"/>
      <c r="AJ2" s="242"/>
      <c r="AK2" s="242"/>
      <c r="AL2" s="242"/>
    </row>
    <row r="3" spans="1:38" ht="16.5">
      <c r="A3" s="242"/>
      <c r="B3" s="246">
        <v>2014</v>
      </c>
      <c r="C3" s="247">
        <v>4530</v>
      </c>
      <c r="D3" s="242"/>
      <c r="E3" s="292">
        <v>2</v>
      </c>
      <c r="F3" s="242"/>
      <c r="G3" s="246">
        <v>2014</v>
      </c>
      <c r="H3" s="297">
        <v>0.217</v>
      </c>
      <c r="I3" s="297">
        <v>0.182</v>
      </c>
      <c r="J3" s="297">
        <v>0.2133</v>
      </c>
      <c r="K3" s="297">
        <v>0.0153</v>
      </c>
      <c r="L3" s="297">
        <f aca="true" t="shared" si="0" ref="L3:L8">0.03*(1+0.025)</f>
        <v>0.030749999999999996</v>
      </c>
      <c r="M3" s="297">
        <v>0.045</v>
      </c>
      <c r="N3" s="297"/>
      <c r="O3" s="298">
        <v>0.03</v>
      </c>
      <c r="P3" s="242"/>
      <c r="Q3" s="242"/>
      <c r="R3" s="242"/>
      <c r="S3" s="242"/>
      <c r="T3" s="242"/>
      <c r="U3" s="242"/>
      <c r="V3" s="242"/>
      <c r="W3" s="242"/>
      <c r="X3" s="242"/>
      <c r="Y3" s="242"/>
      <c r="Z3" s="242"/>
      <c r="AA3" s="242"/>
      <c r="AB3" s="242"/>
      <c r="AC3" s="242"/>
      <c r="AD3" s="242"/>
      <c r="AE3" s="242"/>
      <c r="AF3" s="242"/>
      <c r="AG3" s="242"/>
      <c r="AH3" s="242"/>
      <c r="AI3" s="242"/>
      <c r="AJ3" s="242"/>
      <c r="AK3" s="242"/>
      <c r="AL3" s="242"/>
    </row>
    <row r="4" spans="1:38" ht="16.5">
      <c r="A4" s="242"/>
      <c r="B4" s="246">
        <v>2015</v>
      </c>
      <c r="C4" s="247">
        <v>4650</v>
      </c>
      <c r="D4" s="242"/>
      <c r="E4" s="293">
        <v>4</v>
      </c>
      <c r="F4" s="242"/>
      <c r="G4" s="246">
        <v>2015</v>
      </c>
      <c r="H4" s="297">
        <v>0.2163</v>
      </c>
      <c r="I4" s="297">
        <v>0.1807</v>
      </c>
      <c r="J4" s="297">
        <v>0.2113</v>
      </c>
      <c r="K4" s="297">
        <v>0.0153</v>
      </c>
      <c r="L4" s="297">
        <f t="shared" si="0"/>
        <v>0.030749999999999996</v>
      </c>
      <c r="M4" s="297">
        <v>0.045</v>
      </c>
      <c r="N4" s="297"/>
      <c r="O4" s="298">
        <v>0.03</v>
      </c>
      <c r="P4" s="242"/>
      <c r="Q4" s="242"/>
      <c r="R4" s="242"/>
      <c r="S4" s="242"/>
      <c r="T4" s="242"/>
      <c r="U4" s="242"/>
      <c r="V4" s="242"/>
      <c r="W4" s="242"/>
      <c r="X4" s="242"/>
      <c r="Y4" s="242"/>
      <c r="Z4" s="242"/>
      <c r="AA4" s="242"/>
      <c r="AB4" s="242"/>
      <c r="AC4" s="242"/>
      <c r="AD4" s="242"/>
      <c r="AE4" s="242"/>
      <c r="AF4" s="242"/>
      <c r="AG4" s="242"/>
      <c r="AH4" s="242"/>
      <c r="AI4" s="242"/>
      <c r="AJ4" s="242"/>
      <c r="AK4" s="242"/>
      <c r="AL4" s="242"/>
    </row>
    <row r="5" spans="1:38" ht="16.5">
      <c r="A5" s="242"/>
      <c r="B5" s="246">
        <v>2016</v>
      </c>
      <c r="C5" s="247">
        <v>4860</v>
      </c>
      <c r="D5" s="242"/>
      <c r="E5" s="293"/>
      <c r="F5" s="242"/>
      <c r="G5" s="246">
        <v>2016</v>
      </c>
      <c r="H5" s="297">
        <v>0.2148</v>
      </c>
      <c r="I5" s="297">
        <v>0.1812</v>
      </c>
      <c r="J5" s="297">
        <v>0.2098</v>
      </c>
      <c r="K5" s="297">
        <v>0.0153</v>
      </c>
      <c r="L5" s="297">
        <f t="shared" si="0"/>
        <v>0.030749999999999996</v>
      </c>
      <c r="M5" s="297">
        <v>0.045</v>
      </c>
      <c r="N5" s="297"/>
      <c r="O5" s="298">
        <v>0.03</v>
      </c>
      <c r="P5" s="242"/>
      <c r="Q5" s="242"/>
      <c r="R5" s="242"/>
      <c r="S5" s="242"/>
      <c r="T5" s="242"/>
      <c r="U5" s="242"/>
      <c r="V5" s="242"/>
      <c r="W5" s="242"/>
      <c r="X5" s="242"/>
      <c r="Y5" s="242"/>
      <c r="Z5" s="242"/>
      <c r="AA5" s="242"/>
      <c r="AB5" s="242"/>
      <c r="AC5" s="242"/>
      <c r="AD5" s="242"/>
      <c r="AE5" s="242"/>
      <c r="AF5" s="242"/>
      <c r="AG5" s="242"/>
      <c r="AH5" s="242"/>
      <c r="AI5" s="242"/>
      <c r="AJ5" s="242"/>
      <c r="AK5" s="242"/>
      <c r="AL5" s="242"/>
    </row>
    <row r="6" spans="1:38" ht="16.5">
      <c r="A6" s="242"/>
      <c r="B6" s="246">
        <v>2017</v>
      </c>
      <c r="C6" s="247">
        <v>4980</v>
      </c>
      <c r="D6" s="242"/>
      <c r="E6" s="293"/>
      <c r="F6" s="242"/>
      <c r="G6" s="246">
        <v>2017</v>
      </c>
      <c r="H6" s="297">
        <v>0.2148</v>
      </c>
      <c r="I6" s="297">
        <v>0.1812</v>
      </c>
      <c r="J6" s="297">
        <v>0.2098</v>
      </c>
      <c r="K6" s="297">
        <v>0.0153</v>
      </c>
      <c r="L6" s="297">
        <f t="shared" si="0"/>
        <v>0.030749999999999996</v>
      </c>
      <c r="M6" s="297">
        <v>0.041</v>
      </c>
      <c r="N6" s="297"/>
      <c r="O6" s="298">
        <v>0.03</v>
      </c>
      <c r="P6" s="242"/>
      <c r="Q6" s="242"/>
      <c r="R6" s="242"/>
      <c r="S6" s="242"/>
      <c r="T6" s="242"/>
      <c r="U6" s="242"/>
      <c r="V6" s="242"/>
      <c r="W6" s="242"/>
      <c r="X6" s="242"/>
      <c r="Y6" s="242"/>
      <c r="Z6" s="242"/>
      <c r="AA6" s="242"/>
      <c r="AB6" s="242"/>
      <c r="AC6" s="242"/>
      <c r="AD6" s="242"/>
      <c r="AE6" s="242"/>
      <c r="AF6" s="242"/>
      <c r="AG6" s="242"/>
      <c r="AH6" s="242"/>
      <c r="AI6" s="242"/>
      <c r="AJ6" s="242"/>
      <c r="AK6" s="242"/>
      <c r="AL6" s="242"/>
    </row>
    <row r="7" spans="1:38" ht="16.5">
      <c r="A7" s="242"/>
      <c r="B7" s="246">
        <v>2018</v>
      </c>
      <c r="C7" s="247">
        <v>5130</v>
      </c>
      <c r="D7" s="242"/>
      <c r="E7" s="294"/>
      <c r="F7" s="242"/>
      <c r="G7" s="246">
        <v>2018</v>
      </c>
      <c r="H7" s="297">
        <v>0.2148</v>
      </c>
      <c r="I7" s="297">
        <v>0.1812</v>
      </c>
      <c r="J7" s="297">
        <v>0.2098</v>
      </c>
      <c r="K7" s="297">
        <v>0.0153</v>
      </c>
      <c r="L7" s="297">
        <f t="shared" si="0"/>
        <v>0.030749999999999996</v>
      </c>
      <c r="M7" s="297">
        <v>0.039</v>
      </c>
      <c r="N7" s="297"/>
      <c r="O7" s="298">
        <v>0.03</v>
      </c>
      <c r="P7" s="242"/>
      <c r="Q7" s="242"/>
      <c r="R7" s="242"/>
      <c r="S7" s="242"/>
      <c r="T7" s="242"/>
      <c r="U7" s="242"/>
      <c r="V7" s="242"/>
      <c r="W7" s="242"/>
      <c r="X7" s="242"/>
      <c r="Y7" s="242"/>
      <c r="Z7" s="242"/>
      <c r="AA7" s="242"/>
      <c r="AB7" s="242"/>
      <c r="AC7" s="242"/>
      <c r="AD7" s="242"/>
      <c r="AE7" s="242"/>
      <c r="AF7" s="242"/>
      <c r="AG7" s="242"/>
      <c r="AH7" s="242"/>
      <c r="AI7" s="242"/>
      <c r="AJ7" s="242"/>
      <c r="AK7" s="242"/>
      <c r="AL7" s="242"/>
    </row>
    <row r="8" spans="1:38" ht="16.5">
      <c r="A8" s="242"/>
      <c r="B8" s="246">
        <v>2019</v>
      </c>
      <c r="C8" s="247">
        <v>5220</v>
      </c>
      <c r="D8" s="242"/>
      <c r="F8" s="242"/>
      <c r="G8" s="246">
        <v>2019</v>
      </c>
      <c r="H8" s="297">
        <v>0.2138</v>
      </c>
      <c r="I8" s="297">
        <v>0.1812</v>
      </c>
      <c r="J8" s="297">
        <v>0.2088</v>
      </c>
      <c r="K8" s="297">
        <v>0.0153</v>
      </c>
      <c r="L8" s="297">
        <f t="shared" si="0"/>
        <v>0.030749999999999996</v>
      </c>
      <c r="M8" s="297">
        <v>0.039</v>
      </c>
      <c r="N8" s="297"/>
      <c r="O8" s="298">
        <v>0.03</v>
      </c>
      <c r="P8" s="242"/>
      <c r="Q8" s="242"/>
      <c r="R8" s="242"/>
      <c r="S8" s="242"/>
      <c r="T8" s="242"/>
      <c r="U8" s="242"/>
      <c r="V8" s="242"/>
      <c r="W8" s="242"/>
      <c r="X8" s="242"/>
      <c r="Y8" s="242"/>
      <c r="Z8" s="242"/>
      <c r="AA8" s="242"/>
      <c r="AB8" s="242"/>
      <c r="AC8" s="242"/>
      <c r="AD8" s="242"/>
      <c r="AE8" s="242"/>
      <c r="AF8" s="242"/>
      <c r="AG8" s="242"/>
      <c r="AH8" s="242"/>
      <c r="AI8" s="242"/>
      <c r="AJ8" s="242"/>
      <c r="AK8" s="242"/>
      <c r="AL8" s="242"/>
    </row>
    <row r="9" spans="1:38" ht="16.5">
      <c r="A9" s="242"/>
      <c r="B9" s="246">
        <v>2020</v>
      </c>
      <c r="C9" s="247">
        <v>5370</v>
      </c>
      <c r="D9" s="242"/>
      <c r="E9" s="242"/>
      <c r="F9" s="242"/>
      <c r="G9" s="246">
        <v>2020</v>
      </c>
      <c r="H9" s="297">
        <v>0.2123</v>
      </c>
      <c r="I9" s="297">
        <v>0.1812</v>
      </c>
      <c r="J9" s="297">
        <v>0.2073</v>
      </c>
      <c r="K9" s="338">
        <v>0.0153</v>
      </c>
      <c r="L9" s="297">
        <v>0.0308</v>
      </c>
      <c r="M9" s="297">
        <v>0.039</v>
      </c>
      <c r="N9" s="297"/>
      <c r="O9" s="298">
        <v>0.02999977</v>
      </c>
      <c r="P9" s="242"/>
      <c r="Q9" s="242"/>
      <c r="R9" s="242"/>
      <c r="S9" s="242"/>
      <c r="T9" s="242"/>
      <c r="U9" s="242"/>
      <c r="V9" s="242"/>
      <c r="W9" s="242"/>
      <c r="X9" s="242"/>
      <c r="Y9" s="242"/>
      <c r="Z9" s="242"/>
      <c r="AA9" s="242"/>
      <c r="AB9" s="242"/>
      <c r="AC9" s="242"/>
      <c r="AD9" s="242"/>
      <c r="AE9" s="242"/>
      <c r="AF9" s="242"/>
      <c r="AG9" s="242"/>
      <c r="AH9" s="242"/>
      <c r="AI9" s="242"/>
      <c r="AJ9" s="242"/>
      <c r="AK9" s="242"/>
      <c r="AL9" s="242"/>
    </row>
    <row r="10" spans="1:38" ht="16.5">
      <c r="A10" s="242"/>
      <c r="B10" s="246">
        <v>2021</v>
      </c>
      <c r="C10" s="356">
        <v>5550</v>
      </c>
      <c r="D10" s="242"/>
      <c r="E10" s="242"/>
      <c r="F10" s="242"/>
      <c r="G10" s="246">
        <v>2021</v>
      </c>
      <c r="H10" s="297">
        <v>0.2123</v>
      </c>
      <c r="I10" s="297">
        <v>0.1812</v>
      </c>
      <c r="J10" s="297">
        <v>0.2073</v>
      </c>
      <c r="K10" s="338">
        <v>0.0153</v>
      </c>
      <c r="L10" s="297">
        <v>0.0308</v>
      </c>
      <c r="M10" s="297">
        <v>0.039</v>
      </c>
      <c r="N10" s="297"/>
      <c r="O10" s="298">
        <v>0.02999977</v>
      </c>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row>
    <row r="11" spans="1:38" ht="16.5">
      <c r="A11" s="242"/>
      <c r="B11" s="246">
        <v>2022</v>
      </c>
      <c r="C11" s="247"/>
      <c r="D11" s="242"/>
      <c r="E11" s="242"/>
      <c r="F11" s="242"/>
      <c r="G11" s="246">
        <v>2022</v>
      </c>
      <c r="H11" s="297"/>
      <c r="I11" s="297"/>
      <c r="J11" s="297"/>
      <c r="K11" s="297"/>
      <c r="L11" s="297"/>
      <c r="M11" s="297"/>
      <c r="N11" s="297"/>
      <c r="O11" s="298"/>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row>
    <row r="12" spans="1:38" ht="16.5">
      <c r="A12" s="242"/>
      <c r="B12" s="246">
        <v>2023</v>
      </c>
      <c r="C12" s="247"/>
      <c r="D12" s="242"/>
      <c r="E12" s="242"/>
      <c r="F12" s="242"/>
      <c r="G12" s="246">
        <v>2023</v>
      </c>
      <c r="H12" s="297"/>
      <c r="I12" s="297"/>
      <c r="J12" s="297"/>
      <c r="K12" s="297"/>
      <c r="L12" s="297"/>
      <c r="M12" s="297"/>
      <c r="N12" s="297"/>
      <c r="O12" s="298"/>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row>
    <row r="13" spans="1:38" ht="16.5">
      <c r="A13" s="242"/>
      <c r="B13" s="246">
        <v>2024</v>
      </c>
      <c r="C13" s="247"/>
      <c r="D13" s="242"/>
      <c r="E13" s="242"/>
      <c r="F13" s="242"/>
      <c r="G13" s="246">
        <v>2024</v>
      </c>
      <c r="H13" s="297"/>
      <c r="I13" s="297"/>
      <c r="J13" s="297"/>
      <c r="K13" s="297"/>
      <c r="L13" s="297"/>
      <c r="M13" s="297"/>
      <c r="N13" s="297"/>
      <c r="O13" s="298"/>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row>
    <row r="14" spans="1:38" ht="16.5">
      <c r="A14" s="242"/>
      <c r="B14" s="248">
        <v>2025</v>
      </c>
      <c r="C14" s="249"/>
      <c r="D14" s="242"/>
      <c r="E14" s="242"/>
      <c r="F14" s="242"/>
      <c r="G14" s="248">
        <v>2025</v>
      </c>
      <c r="H14" s="299"/>
      <c r="I14" s="299"/>
      <c r="J14" s="299"/>
      <c r="K14" s="299"/>
      <c r="L14" s="299"/>
      <c r="M14" s="299"/>
      <c r="N14" s="299"/>
      <c r="O14" s="300"/>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row>
    <row r="15" spans="1:38" ht="16.5">
      <c r="A15" s="242"/>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row>
    <row r="16" spans="1:38" ht="16.5">
      <c r="A16" s="242"/>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row>
    <row r="17" spans="1:38" ht="16.5">
      <c r="A17" s="242"/>
      <c r="B17" s="242"/>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row>
    <row r="18" spans="1:38" ht="16.5">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row>
    <row r="19" spans="1:38" ht="16.5">
      <c r="A19" s="242"/>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row>
    <row r="20" spans="1:38" ht="16.5">
      <c r="A20" s="242"/>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row>
    <row r="21" spans="1:38" ht="16.5">
      <c r="A21" s="242"/>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row>
    <row r="22" spans="1:38" ht="16.5">
      <c r="A22" s="242"/>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row>
    <row r="23" spans="1:38" ht="16.5">
      <c r="A23" s="242"/>
      <c r="B23" s="242"/>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row>
    <row r="24" spans="1:38" ht="16.5">
      <c r="A24" s="242"/>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row>
    <row r="25" spans="1:38" ht="16.5">
      <c r="A25" s="242"/>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row>
    <row r="26" spans="1:38" ht="16.5">
      <c r="A26" s="242"/>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row>
    <row r="27" spans="1:38" ht="16.5">
      <c r="A27" s="242"/>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row>
    <row r="28" spans="1:38" ht="16.5">
      <c r="A28" s="242"/>
      <c r="B28" s="242"/>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row>
    <row r="29" spans="1:38" ht="16.5">
      <c r="A29" s="242"/>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row>
    <row r="30" spans="1:38" ht="16.5">
      <c r="A30" s="242"/>
      <c r="B30" s="242"/>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row>
    <row r="31" spans="1:38" ht="16.5">
      <c r="A31" s="242"/>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row>
    <row r="32" spans="1:38" ht="16.5">
      <c r="A32" s="242"/>
      <c r="B32" s="242"/>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row>
    <row r="33" spans="1:38" ht="16.5">
      <c r="A33" s="242"/>
      <c r="B33" s="242"/>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row>
    <row r="34" spans="1:38" ht="16.5">
      <c r="A34" s="242"/>
      <c r="B34" s="242"/>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row>
    <row r="35" spans="1:38" ht="16.5">
      <c r="A35" s="242"/>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row>
    <row r="36" spans="1:38" ht="16.5">
      <c r="A36" s="242"/>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row>
    <row r="37" spans="1:38" ht="16.5">
      <c r="A37" s="242"/>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row>
    <row r="38" spans="1:38" ht="16.5">
      <c r="A38" s="242"/>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row>
    <row r="39" spans="1:38" ht="16.5">
      <c r="A39" s="242"/>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row>
    <row r="40" spans="1:38" ht="16.5">
      <c r="A40" s="242"/>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row>
    <row r="41" spans="1:38" ht="16.5">
      <c r="A41" s="242"/>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row>
    <row r="42" spans="1:38" ht="16.5">
      <c r="A42" s="242"/>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row>
    <row r="43" spans="1:38" ht="16.5">
      <c r="A43" s="242"/>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row>
    <row r="44" spans="1:38" ht="16.5">
      <c r="A44" s="242"/>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row>
    <row r="45" spans="1:38" ht="16.5">
      <c r="A45" s="242"/>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row>
    <row r="46" spans="1:38" ht="16.5">
      <c r="A46" s="242"/>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row>
  </sheetData>
  <sheetProtection password="C1BC" sheet="1"/>
  <protectedRanges>
    <protectedRange sqref="H11:O14" name="LNK"/>
    <protectedRange sqref="E3:E7" name="Anzahl_SZ"/>
    <protectedRange sqref="C11:C14" name="SV_H?chst"/>
    <protectedRange sqref="H3:O9" name="LNK_1"/>
    <protectedRange sqref="H3:I9" name="SV_H?chst_1"/>
    <protectedRange sqref="C3:C9" name="SV_H?chst_2"/>
    <protectedRange sqref="C10" name="SV_H?chst_3"/>
    <protectedRange sqref="H10:O10" name="LNK_2"/>
    <protectedRange sqref="H10:I10" name="SV_H?chst_2_1"/>
  </protectedRanges>
  <mergeCells count="3">
    <mergeCell ref="B1:C1"/>
    <mergeCell ref="E1:E2"/>
    <mergeCell ref="G1:O1"/>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4" r:id="rId3"/>
  <legacyDrawing r:id="rId2"/>
</worksheet>
</file>

<file path=xl/worksheets/sheet7.xml><?xml version="1.0" encoding="utf-8"?>
<worksheet xmlns="http://schemas.openxmlformats.org/spreadsheetml/2006/main" xmlns:r="http://schemas.openxmlformats.org/officeDocument/2006/relationships">
  <dimension ref="A1:C39"/>
  <sheetViews>
    <sheetView zoomScalePageLayoutView="0" workbookViewId="0" topLeftCell="A1">
      <pane ySplit="3" topLeftCell="A10" activePane="bottomLeft" state="frozen"/>
      <selection pane="topLeft" activeCell="A1" sqref="A1"/>
      <selection pane="bottomLeft" activeCell="C40" sqref="C40"/>
    </sheetView>
  </sheetViews>
  <sheetFormatPr defaultColWidth="12" defaultRowHeight="12.75"/>
  <cols>
    <col min="1" max="1" width="18.66015625" style="153" customWidth="1"/>
    <col min="2" max="2" width="14.66015625" style="153" customWidth="1"/>
    <col min="3" max="3" width="68.83203125" style="154" customWidth="1"/>
    <col min="4" max="16384" width="12" style="151" customWidth="1"/>
  </cols>
  <sheetData>
    <row r="1" ht="12.75">
      <c r="A1" s="150" t="s">
        <v>67</v>
      </c>
    </row>
    <row r="3" spans="1:3" ht="25.5">
      <c r="A3" s="152" t="s">
        <v>69</v>
      </c>
      <c r="B3" s="152" t="s">
        <v>65</v>
      </c>
      <c r="C3" s="152" t="s">
        <v>66</v>
      </c>
    </row>
    <row r="4" spans="1:3" ht="12.75">
      <c r="A4" s="153" t="s">
        <v>68</v>
      </c>
      <c r="B4" s="155">
        <v>42634</v>
      </c>
      <c r="C4" s="154" t="s">
        <v>70</v>
      </c>
    </row>
    <row r="5" spans="1:3" ht="25.5">
      <c r="A5" s="156" t="s">
        <v>71</v>
      </c>
      <c r="B5" s="155">
        <v>42902</v>
      </c>
      <c r="C5" s="157" t="s">
        <v>72</v>
      </c>
    </row>
    <row r="6" ht="12.75">
      <c r="C6" s="157" t="s">
        <v>73</v>
      </c>
    </row>
    <row r="7" ht="12.75">
      <c r="C7" s="157" t="s">
        <v>77</v>
      </c>
    </row>
    <row r="8" ht="12.75">
      <c r="C8" s="157" t="s">
        <v>80</v>
      </c>
    </row>
    <row r="9" spans="1:3" ht="51">
      <c r="A9" s="156" t="s">
        <v>114</v>
      </c>
      <c r="B9" s="155">
        <v>42949</v>
      </c>
      <c r="C9" s="157" t="s">
        <v>115</v>
      </c>
    </row>
    <row r="10" spans="1:3" ht="25.5">
      <c r="A10" s="209" t="s">
        <v>118</v>
      </c>
      <c r="B10" s="210">
        <v>43117</v>
      </c>
      <c r="C10" s="211" t="s">
        <v>119</v>
      </c>
    </row>
    <row r="11" spans="1:3" ht="12.75">
      <c r="A11" s="209" t="s">
        <v>120</v>
      </c>
      <c r="B11" s="210">
        <v>43223</v>
      </c>
      <c r="C11" s="157" t="s">
        <v>121</v>
      </c>
    </row>
    <row r="12" spans="1:3" ht="12.75">
      <c r="A12" s="156" t="s">
        <v>125</v>
      </c>
      <c r="B12" s="155">
        <v>43272</v>
      </c>
      <c r="C12" s="157" t="s">
        <v>126</v>
      </c>
    </row>
    <row r="13" ht="12.75">
      <c r="C13" s="157" t="s">
        <v>127</v>
      </c>
    </row>
    <row r="14" ht="12.75">
      <c r="C14" s="157" t="s">
        <v>128</v>
      </c>
    </row>
    <row r="15" ht="12.75">
      <c r="C15" s="157" t="s">
        <v>133</v>
      </c>
    </row>
    <row r="16" ht="38.25">
      <c r="C16" s="157" t="s">
        <v>134</v>
      </c>
    </row>
    <row r="17" ht="12.75">
      <c r="C17" s="157" t="s">
        <v>135</v>
      </c>
    </row>
    <row r="18" ht="25.5">
      <c r="C18" s="157" t="s">
        <v>136</v>
      </c>
    </row>
    <row r="19" ht="12.75">
      <c r="C19" s="157" t="s">
        <v>137</v>
      </c>
    </row>
    <row r="20" spans="1:3" ht="25.5">
      <c r="A20" s="156" t="s">
        <v>138</v>
      </c>
      <c r="B20" s="155">
        <v>43305</v>
      </c>
      <c r="C20" s="157" t="s">
        <v>139</v>
      </c>
    </row>
    <row r="21" ht="25.5">
      <c r="C21" s="157" t="s">
        <v>140</v>
      </c>
    </row>
    <row r="22" spans="1:3" ht="38.25">
      <c r="A22" s="156" t="s">
        <v>151</v>
      </c>
      <c r="B22" s="155">
        <v>43375</v>
      </c>
      <c r="C22" s="157" t="s">
        <v>146</v>
      </c>
    </row>
    <row r="23" spans="1:3" ht="12.75">
      <c r="A23" s="156"/>
      <c r="B23" s="155"/>
      <c r="C23" s="157" t="s">
        <v>147</v>
      </c>
    </row>
    <row r="24" ht="76.5">
      <c r="C24" s="157" t="s">
        <v>148</v>
      </c>
    </row>
    <row r="25" ht="25.5">
      <c r="C25" s="157" t="s">
        <v>150</v>
      </c>
    </row>
    <row r="26" ht="12.75">
      <c r="C26" s="157" t="s">
        <v>149</v>
      </c>
    </row>
    <row r="27" ht="25.5">
      <c r="C27" s="157" t="s">
        <v>161</v>
      </c>
    </row>
    <row r="28" spans="1:3" ht="25.5">
      <c r="A28" s="156" t="s">
        <v>169</v>
      </c>
      <c r="B28" s="155">
        <v>43398</v>
      </c>
      <c r="C28" s="157" t="s">
        <v>170</v>
      </c>
    </row>
    <row r="29" ht="12.75">
      <c r="C29" s="157" t="s">
        <v>171</v>
      </c>
    </row>
    <row r="30" ht="25.5">
      <c r="C30" s="157" t="s">
        <v>172</v>
      </c>
    </row>
    <row r="31" ht="25.5">
      <c r="C31" s="157" t="s">
        <v>173</v>
      </c>
    </row>
    <row r="32" spans="1:3" ht="12.75">
      <c r="A32" s="156" t="s">
        <v>179</v>
      </c>
      <c r="B32" s="155">
        <v>44146</v>
      </c>
      <c r="C32" s="157" t="s">
        <v>174</v>
      </c>
    </row>
    <row r="33" spans="1:3" ht="25.5">
      <c r="A33" s="156"/>
      <c r="B33" s="155"/>
      <c r="C33" s="307" t="s">
        <v>175</v>
      </c>
    </row>
    <row r="34" spans="1:3" ht="12.75">
      <c r="A34" s="156"/>
      <c r="B34" s="155"/>
      <c r="C34" s="307" t="s">
        <v>176</v>
      </c>
    </row>
    <row r="35" spans="1:3" ht="12.75">
      <c r="A35" s="156"/>
      <c r="B35" s="155"/>
      <c r="C35" s="307" t="s">
        <v>177</v>
      </c>
    </row>
    <row r="36" ht="12.75">
      <c r="C36" s="157" t="s">
        <v>178</v>
      </c>
    </row>
    <row r="37" spans="2:3" ht="12.75">
      <c r="B37" s="155">
        <v>44250</v>
      </c>
      <c r="C37" s="157" t="s">
        <v>196</v>
      </c>
    </row>
    <row r="38" ht="12.75">
      <c r="C38" s="157" t="s">
        <v>178</v>
      </c>
    </row>
    <row r="39" spans="1:3" ht="25.5">
      <c r="A39" s="156" t="s">
        <v>197</v>
      </c>
      <c r="B39" s="155">
        <v>44483</v>
      </c>
      <c r="C39" s="157" t="s">
        <v>198</v>
      </c>
    </row>
  </sheetData>
  <sheetProtection password="C1BC" sheet="1"/>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Haring</dc:creator>
  <cp:keywords/>
  <dc:description/>
  <cp:lastModifiedBy>Neumayr Nicole (LAD4)</cp:lastModifiedBy>
  <cp:lastPrinted>2020-11-10T09:51:16Z</cp:lastPrinted>
  <dcterms:created xsi:type="dcterms:W3CDTF">2002-09-02T07:13:28Z</dcterms:created>
  <dcterms:modified xsi:type="dcterms:W3CDTF">2021-12-20T07:53:06Z</dcterms:modified>
  <cp:category/>
  <cp:version/>
  <cp:contentType/>
  <cp:contentStatus/>
</cp:coreProperties>
</file>