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10440" tabRatio="641" firstSheet="3" activeTab="5"/>
  </bookViews>
  <sheets>
    <sheet name="Infoblatt" sheetId="1" r:id="rId1"/>
    <sheet name="Berechnung PK (Monat)" sheetId="2" r:id="rId2"/>
    <sheet name="Berechnung PK (Monat) - FLC" sheetId="3" r:id="rId3"/>
    <sheet name="Berechnung PK (Monat) - Bsp." sheetId="4" r:id="rId4"/>
    <sheet name="Berechnung PK (Monat) - Bsp.KUA" sheetId="5" r:id="rId5"/>
    <sheet name="Stammdaten" sheetId="6" r:id="rId6"/>
    <sheet name="Versionsinfo" sheetId="7" r:id="rId7"/>
  </sheets>
  <externalReferences>
    <externalReference r:id="rId10"/>
  </externalReferences>
  <definedNames>
    <definedName name="_Toc475368663" localSheetId="0">'Infoblatt'!#REF!</definedName>
    <definedName name="_Toc475368664" localSheetId="0">'Infoblatt'!#REF!</definedName>
    <definedName name="_Toc475368665" localSheetId="0">'Infoblatt'!#REF!</definedName>
    <definedName name="_xlfn.IFERROR" hidden="1">#NAME?</definedName>
    <definedName name="AnzahlSZ" localSheetId="4">'[1]Stammdaten'!$E$3:$E$7</definedName>
    <definedName name="AnzahlSZ">'Stammdaten'!$E$3:$E$7</definedName>
    <definedName name="_xlnm.Print_Area" localSheetId="1">'Berechnung PK (Monat)'!$A$1:$T$194</definedName>
    <definedName name="_xlnm.Print_Area" localSheetId="3">'Berechnung PK (Monat) - Bsp.'!$A$1:$T$194</definedName>
    <definedName name="_xlnm.Print_Area" localSheetId="4">'Berechnung PK (Monat) - Bsp.KUA'!$A$1:$T$194</definedName>
    <definedName name="_xlnm.Print_Area" localSheetId="2">'Berechnung PK (Monat) - FLC'!$A$1:$T$199</definedName>
    <definedName name="_xlnm.Print_Area" localSheetId="0">'Infoblatt'!$A$1:$C$62</definedName>
    <definedName name="_xlnm.Print_Area" localSheetId="5">'Stammdaten'!$B:$O</definedName>
    <definedName name="Z_D0C73CFD_52E9_40C2_BFB4_0463F0D2AB48_.wvu.PrintArea" localSheetId="1" hidden="1">'Berechnung PK (Monat)'!$A$1:$R$194</definedName>
    <definedName name="Z_D0C73CFD_52E9_40C2_BFB4_0463F0D2AB48_.wvu.PrintArea" localSheetId="3" hidden="1">'Berechnung PK (Monat) - Bsp.'!$A$1:$R$194</definedName>
    <definedName name="Z_D0C73CFD_52E9_40C2_BFB4_0463F0D2AB48_.wvu.PrintArea" localSheetId="4" hidden="1">'Berechnung PK (Monat) - Bsp.KUA'!$A$1:$R$194</definedName>
    <definedName name="Z_D0C73CFD_52E9_40C2_BFB4_0463F0D2AB48_.wvu.PrintArea" localSheetId="2" hidden="1">'Berechnung PK (Monat) - FLC'!$A$1:$S$199</definedName>
  </definedNames>
  <calcPr fullCalcOnLoad="1"/>
</workbook>
</file>

<file path=xl/comments2.xml><?xml version="1.0" encoding="utf-8"?>
<comments xmlns="http://schemas.openxmlformats.org/spreadsheetml/2006/main">
  <authors>
    <author>Haring</author>
  </authors>
  <commentList>
    <comment ref="B61" authorId="0">
      <text>
        <r>
          <rPr>
            <sz val="9"/>
            <rFont val="Tahoma"/>
            <family val="2"/>
          </rPr>
          <t>€ 2,00 pro Woche (Anzahl Wochen = Anzahl an Sonntagen im Monat)</t>
        </r>
      </text>
    </comment>
    <comment ref="C45" authorId="0">
      <text>
        <r>
          <rPr>
            <sz val="9"/>
            <rFont val="Tahoma"/>
            <family val="2"/>
          </rPr>
          <t>Bemessungsgrundlage muss hinsichtlich "sonstige Bezugsbestandteile" angepasst werden, weil z.B. Kinderzuschuss, Auslagenersatz,... dabei nicht zu berücksichtigen sind</t>
        </r>
      </text>
    </comment>
    <comment ref="O11" authorId="0">
      <text>
        <r>
          <rPr>
            <sz val="9"/>
            <rFont val="Tahoma"/>
            <family val="2"/>
          </rPr>
          <t>Wenn "Stammdaten", dann Höchstbemessungsgrundlage im Tabellenblatt "Stammdaten" hinzufügen.</t>
        </r>
      </text>
    </comment>
    <comment ref="O13" authorId="0">
      <text>
        <r>
          <rPr>
            <sz val="9"/>
            <rFont val="Tahoma"/>
            <family val="2"/>
          </rPr>
          <t>Wenn Halbjährlich, dann 2.
Wenn Quartalsweise, dann 4.
Wenn andere Anzahl, dann bitte in Stammdaten ergänzen.</t>
        </r>
      </text>
    </comment>
    <comment ref="C36" authorId="0">
      <text>
        <r>
          <rPr>
            <sz val="9"/>
            <rFont val="Tahoma"/>
            <family val="2"/>
          </rPr>
          <t>Prozentsätze können in der Zelle direkt oder in den Stammdaten angepasst werden!</t>
        </r>
      </text>
    </comment>
    <comment ref="C34" authorId="0">
      <text>
        <r>
          <rPr>
            <sz val="9"/>
            <rFont val="Tahoma"/>
            <family val="2"/>
          </rPr>
          <t>Bemessungsgrundlage muss hinsichtlich "Sonstiges" angepasst werden, weil z.B. bei Kurzarbeit nicht das Durchschnittsgehalt sondern das Gehalt aus dem Vormonat herangezogen</t>
        </r>
      </text>
    </comment>
    <comment ref="C58" authorId="0">
      <text>
        <r>
          <rPr>
            <sz val="9"/>
            <rFont val="Tahoma"/>
            <family val="2"/>
          </rPr>
          <t>Bemessungsgrundlage muss hinsichtlich angepasst werden, z.B. bei Kurzarbeit abgerechnet wird, weil teilweise Befreiung besteht</t>
        </r>
      </text>
    </comment>
    <comment ref="C37" authorId="0">
      <text>
        <r>
          <rPr>
            <sz val="9"/>
            <rFont val="Tahoma"/>
            <family val="2"/>
          </rPr>
          <t>Bemessungsgrundlage wird nicht automatisch befüllt, weil die Differenz nicht immer mit den vorhandenen Daten berechnet werden kann</t>
        </r>
      </text>
    </comment>
  </commentList>
</comments>
</file>

<file path=xl/comments3.xml><?xml version="1.0" encoding="utf-8"?>
<comments xmlns="http://schemas.openxmlformats.org/spreadsheetml/2006/main">
  <authors>
    <author>Haring</author>
  </authors>
  <commentList>
    <comment ref="B61" authorId="0">
      <text>
        <r>
          <rPr>
            <sz val="9"/>
            <rFont val="Tahoma"/>
            <family val="2"/>
          </rPr>
          <t>€ 2,00 pro Woche (Anzahl Wochen = Anzahl an Sonntagen im Monat)</t>
        </r>
      </text>
    </comment>
    <comment ref="O13" authorId="0">
      <text>
        <r>
          <rPr>
            <sz val="9"/>
            <rFont val="Tahoma"/>
            <family val="2"/>
          </rPr>
          <t>Wenn Halbjährlich, dann 2.
Wenn Quartalsweise, dann 4.
Wenn andere Anzahl, dann bitte in Stammdaten ergänzen.</t>
        </r>
      </text>
    </comment>
    <comment ref="C34" authorId="0">
      <text>
        <r>
          <rPr>
            <sz val="9"/>
            <rFont val="Tahoma"/>
            <family val="2"/>
          </rPr>
          <t>Bemessungsgrundlage muss hinsichtlich "Sonstiges" angepasst werden, weil z.B. bei Kurzarbeit nicht das Durchschnittsgehalt sondern das Gehalt aus dem Vormonat herangezogen</t>
        </r>
      </text>
    </comment>
    <comment ref="C37" authorId="0">
      <text>
        <r>
          <rPr>
            <sz val="9"/>
            <rFont val="Tahoma"/>
            <family val="2"/>
          </rPr>
          <t>Bemessungsgrundlage wird nicht automatisch befüllt, weil die Differenz nicht immer mit den vorhandenen Daten berechnet werden kann</t>
        </r>
      </text>
    </comment>
    <comment ref="C45" authorId="0">
      <text>
        <r>
          <rPr>
            <sz val="9"/>
            <rFont val="Tahoma"/>
            <family val="2"/>
          </rPr>
          <t>Bemessungsgrundlage muss hinsichtlich "sonstige Bezugsbestandteile" angepasst werden, weil z.B. Kinderzuschuss, Auslagenersatz,... dabei nicht zu berücksichtigen sind</t>
        </r>
      </text>
    </comment>
    <comment ref="C58" authorId="0">
      <text>
        <r>
          <rPr>
            <sz val="9"/>
            <rFont val="Tahoma"/>
            <family val="2"/>
          </rPr>
          <t>Bemessungsgrundlage muss hinsichtlich angepasst werden, z.B. bei Kurzarbeit abgerechnet wird, weil teilweise Befreiung besteht</t>
        </r>
      </text>
    </comment>
  </commentList>
</comments>
</file>

<file path=xl/comments4.xml><?xml version="1.0" encoding="utf-8"?>
<comments xmlns="http://schemas.openxmlformats.org/spreadsheetml/2006/main">
  <authors>
    <author>Haring</author>
  </authors>
  <commentList>
    <comment ref="O11" authorId="0">
      <text>
        <r>
          <rPr>
            <sz val="9"/>
            <rFont val="Tahoma"/>
            <family val="2"/>
          </rPr>
          <t>Wenn "Stammdaten", dann Höchstbemessungsgrundlage im Tabellenblatt "Stammdaten" hinzufügen.</t>
        </r>
      </text>
    </comment>
    <comment ref="O13" authorId="0">
      <text>
        <r>
          <rPr>
            <sz val="9"/>
            <rFont val="Tahoma"/>
            <family val="2"/>
          </rPr>
          <t>Wenn Halbjährlich, dann 2.
Wenn Quartalsweise, dann 4.
Wenn andere Anzahl, dann bitte in Stammdaten ergänzen.</t>
        </r>
      </text>
    </comment>
    <comment ref="C34" authorId="0">
      <text>
        <r>
          <rPr>
            <sz val="9"/>
            <rFont val="Tahoma"/>
            <family val="2"/>
          </rPr>
          <t>Bemessungsgrundlage muss hinsichtlich "Sonstiges" angepasst werden, weil z.B. bei Kurzarbeit nicht das Durchschnittsgehalt sondern das Gehalt aus dem Vormonat herangezogen</t>
        </r>
      </text>
    </comment>
    <comment ref="C36" authorId="0">
      <text>
        <r>
          <rPr>
            <sz val="9"/>
            <rFont val="Tahoma"/>
            <family val="2"/>
          </rPr>
          <t>Prozentsätze können in der Zelle direkt oder in den Stammdaten angepasst werden!</t>
        </r>
      </text>
    </comment>
    <comment ref="C37" authorId="0">
      <text>
        <r>
          <rPr>
            <sz val="9"/>
            <rFont val="Tahoma"/>
            <family val="2"/>
          </rPr>
          <t>Bemessungsgrundlage wird nicht automatisch befüllt, weil die Differenz nicht immer mit den vorhandenen Daten berechnet werden kann</t>
        </r>
      </text>
    </comment>
    <comment ref="C45" authorId="0">
      <text>
        <r>
          <rPr>
            <sz val="9"/>
            <rFont val="Tahoma"/>
            <family val="2"/>
          </rPr>
          <t>Bemessungsgrundlage muss hinsichtlich "sonstige Bezugsbestandteile" angepasst werden, weil z.B. Kinderzuschuss, Auslagenersatz,... dabei nicht zu berücksichtigen sind</t>
        </r>
      </text>
    </comment>
    <comment ref="C58" authorId="0">
      <text>
        <r>
          <rPr>
            <sz val="9"/>
            <rFont val="Tahoma"/>
            <family val="2"/>
          </rPr>
          <t>Bemessungsgrundlage muss hinsichtlich angepasst werden, z.B. bei Kurzarbeit abgerechnet wird, weil teilweise Befreiung besteht</t>
        </r>
      </text>
    </comment>
    <comment ref="B61" authorId="0">
      <text>
        <r>
          <rPr>
            <sz val="9"/>
            <rFont val="Tahoma"/>
            <family val="2"/>
          </rPr>
          <t>€ 2,00 pro Woche (Anzahl Wochen = Anzahl an Sonntagen im Monat)</t>
        </r>
      </text>
    </comment>
  </commentList>
</comments>
</file>

<file path=xl/comments5.xml><?xml version="1.0" encoding="utf-8"?>
<comments xmlns="http://schemas.openxmlformats.org/spreadsheetml/2006/main">
  <authors>
    <author>Haring</author>
  </authors>
  <commentList>
    <comment ref="O11" authorId="0">
      <text>
        <r>
          <rPr>
            <sz val="9"/>
            <rFont val="Tahoma"/>
            <family val="2"/>
          </rPr>
          <t>Wenn "Stammdaten", dann Höchstbemessungsgrundlage im Tabellenblatt "Stammdaten" hinzufügen.</t>
        </r>
      </text>
    </comment>
    <comment ref="O13" authorId="0">
      <text>
        <r>
          <rPr>
            <sz val="9"/>
            <rFont val="Tahoma"/>
            <family val="2"/>
          </rPr>
          <t>Wenn Halbjährlich, dann 2.
Wenn Quartalsweise, dann 4.
Wenn andere Anzahl, dann bitte in Stammdaten ergänzen.</t>
        </r>
      </text>
    </comment>
    <comment ref="C34" authorId="0">
      <text>
        <r>
          <rPr>
            <sz val="9"/>
            <rFont val="Tahoma"/>
            <family val="2"/>
          </rPr>
          <t>Bemessungsgrundlage muss hinsichtlich "Sonstiges" angepasst werden, weil z.B. bei Kurzarbeit nicht das Durchschnittsgehalt sondern das Gehalt aus dem Vormonat herangezogen</t>
        </r>
      </text>
    </comment>
    <comment ref="C36" authorId="0">
      <text>
        <r>
          <rPr>
            <sz val="9"/>
            <rFont val="Tahoma"/>
            <family val="2"/>
          </rPr>
          <t>Prozentsätze können in der Zelle direkt oder in den Stammdaten angepasst werden!</t>
        </r>
      </text>
    </comment>
    <comment ref="C37" authorId="0">
      <text>
        <r>
          <rPr>
            <sz val="9"/>
            <rFont val="Tahoma"/>
            <family val="2"/>
          </rPr>
          <t>Bemessungsgrundlage wird nicht automatisch befüllt, weil die Differenz nicht immer mit den vorhandenen Daten berechnet werden kann</t>
        </r>
      </text>
    </comment>
    <comment ref="C45" authorId="0">
      <text>
        <r>
          <rPr>
            <sz val="9"/>
            <rFont val="Tahoma"/>
            <family val="2"/>
          </rPr>
          <t>Bemessungsgrundlage muss hinsichtlich "sonstige Bezugsbestandteile" angepasst werden, weil z.B. Kinderzuschuss, Auslagenersatz,... dabei nicht zu berücksichtigen sind</t>
        </r>
      </text>
    </comment>
    <comment ref="C58" authorId="0">
      <text>
        <r>
          <rPr>
            <sz val="9"/>
            <rFont val="Tahoma"/>
            <family val="2"/>
          </rPr>
          <t>Bemessungsgrundlage muss hinsichtlich angepasst werden, z.B. bei Kurzarbeit abgerechnet wird, weil teilweise Befreiung besteht</t>
        </r>
      </text>
    </comment>
    <comment ref="B61" authorId="0">
      <text>
        <r>
          <rPr>
            <sz val="9"/>
            <rFont val="Tahoma"/>
            <family val="2"/>
          </rPr>
          <t>€ 2,00 pro Woche (Anzahl Wochen = Anzahl an Sonntagen im Monat)</t>
        </r>
      </text>
    </comment>
  </commentList>
</comments>
</file>

<file path=xl/comments6.xml><?xml version="1.0" encoding="utf-8"?>
<comments xmlns="http://schemas.openxmlformats.org/spreadsheetml/2006/main">
  <authors>
    <author>Neumayr Nicole (LAD4)</author>
  </authors>
  <commentList>
    <comment ref="N2" authorId="0">
      <text>
        <r>
          <rPr>
            <b/>
            <sz val="9"/>
            <rFont val="Segoe UI"/>
            <family val="0"/>
          </rPr>
          <t>DZ-Anteil ist abhängig vom Bundesland</t>
        </r>
      </text>
    </comment>
  </commentList>
</comments>
</file>

<file path=xl/sharedStrings.xml><?xml version="1.0" encoding="utf-8"?>
<sst xmlns="http://schemas.openxmlformats.org/spreadsheetml/2006/main" count="685" uniqueCount="219">
  <si>
    <t>Kommunalsteuer</t>
  </si>
  <si>
    <t>Name:</t>
  </si>
  <si>
    <t>Finanzamt</t>
  </si>
  <si>
    <t>Gehalt</t>
  </si>
  <si>
    <t>Die sachliche und rechnerische Richtigkeit wird bestätigt:</t>
  </si>
  <si>
    <t>Der Förderwerber</t>
  </si>
  <si>
    <t>Sozial-versicherung</t>
  </si>
  <si>
    <t>+ Urlaubszuschuss</t>
  </si>
  <si>
    <t>+ Mehr- bzw. Überzahlung</t>
  </si>
  <si>
    <t>Bruttobezug</t>
  </si>
  <si>
    <t>Mitarbeitervorsorge</t>
  </si>
  <si>
    <t>Dienstgeberzuschlag (DZ)</t>
  </si>
  <si>
    <t>Dienstgeberbeitrag (DB)</t>
  </si>
  <si>
    <t>Berechnung projektbezogener Personalkosten</t>
  </si>
  <si>
    <t>Stundensatz</t>
  </si>
  <si>
    <t>1) Ermittlung Stundensatz:</t>
  </si>
  <si>
    <t>projektbezogene Personalkosten</t>
  </si>
  <si>
    <t>+ Überstunden/Pauschale</t>
  </si>
  <si>
    <r>
      <t xml:space="preserve">Die </t>
    </r>
    <r>
      <rPr>
        <i/>
        <u val="single"/>
        <sz val="11"/>
        <rFont val="Arial"/>
        <family val="2"/>
      </rPr>
      <t>gelb markierten Felder</t>
    </r>
    <r>
      <rPr>
        <i/>
        <sz val="11"/>
        <rFont val="Arial"/>
        <family val="2"/>
      </rPr>
      <t xml:space="preserve"> sind vom Förderwerber auszufüllen.</t>
    </r>
  </si>
  <si>
    <t>Kosten lt. Jahreslohnkonto</t>
  </si>
  <si>
    <t>+ Sachbezug</t>
  </si>
  <si>
    <t>(auf Basis tatsächlich erbrachter Jahresleistungsstunden für teilweise im Projekt tätige MitarbeiterInnen)</t>
  </si>
  <si>
    <t>Jahresarbeitsstunden lt. Methode</t>
  </si>
  <si>
    <t>2015</t>
  </si>
  <si>
    <t>DG-Anteil lfd.</t>
  </si>
  <si>
    <t>DG-Anteil SZ</t>
  </si>
  <si>
    <t>sonstige Bezugsbestandteile mit Projektrelevanz</t>
  </si>
  <si>
    <t>1.</t>
  </si>
  <si>
    <t>2.</t>
  </si>
  <si>
    <t>3.</t>
  </si>
  <si>
    <t>4.</t>
  </si>
  <si>
    <t>5.</t>
  </si>
  <si>
    <t>6.</t>
  </si>
  <si>
    <t>7.</t>
  </si>
  <si>
    <t>sonstige Bezugsbestandteile ohne Projektrelevanz</t>
  </si>
  <si>
    <t>firmenmäßige Unterzeichnung und Datum</t>
  </si>
  <si>
    <t>Stundenteiler monatliche Arbeitsstunden</t>
  </si>
  <si>
    <t>Jahr:</t>
  </si>
  <si>
    <t>Januar</t>
  </si>
  <si>
    <t>Monat</t>
  </si>
  <si>
    <t>Gesamt</t>
  </si>
  <si>
    <t>Februar</t>
  </si>
  <si>
    <t>März</t>
  </si>
  <si>
    <t>April</t>
  </si>
  <si>
    <t>Mai</t>
  </si>
  <si>
    <t>Juni</t>
  </si>
  <si>
    <t>Juli</t>
  </si>
  <si>
    <t>August</t>
  </si>
  <si>
    <t>September</t>
  </si>
  <si>
    <t>Oktober</t>
  </si>
  <si>
    <t>November</t>
  </si>
  <si>
    <t>Dezember</t>
  </si>
  <si>
    <t>tatsächlich geleistete Arbeitsstunden</t>
  </si>
  <si>
    <t>Für die Berechnung ist eine gesamte Aufstellung der "tatsächlich geleisteten Arbeitsstunden" notwendig, da sonst die Abrechnung des Mitarbeiters nicht erfolgen kann.</t>
  </si>
  <si>
    <t>Wochenarbeitsstunden:</t>
  </si>
  <si>
    <t>Urlaubsanspruch / Jahr:</t>
  </si>
  <si>
    <t>Wochen</t>
  </si>
  <si>
    <t>Stunden</t>
  </si>
  <si>
    <t>davon geleistete Überstunden</t>
  </si>
  <si>
    <t>Anteilige Personalkostenberechnung mit Stundenteiler monatlicher Arbeisstunden:</t>
  </si>
  <si>
    <t>Verhältnis Projektstunden / tats. Monatsarbeitsstunden</t>
  </si>
  <si>
    <t>Feiertage / Jahr:</t>
  </si>
  <si>
    <t>Anspruch an projektbezogenen Personalkosten</t>
  </si>
  <si>
    <t>max. förderfähige Kosten im Wirtschaftsjahr</t>
  </si>
  <si>
    <t>förderfähige Personalkosten gesamt</t>
  </si>
  <si>
    <t>Funktion:</t>
  </si>
  <si>
    <t>Projektmitarbeiter</t>
  </si>
  <si>
    <t>Max Mustermann</t>
  </si>
  <si>
    <t>U-Bahnsteuer</t>
  </si>
  <si>
    <t>=   Brutto ohne SB</t>
  </si>
  <si>
    <r>
      <t>=   Brutto förderfähig</t>
    </r>
    <r>
      <rPr>
        <sz val="7"/>
        <rFont val="Arial Narrow"/>
        <family val="2"/>
      </rPr>
      <t xml:space="preserve"> (bereinigt um nicht förderfähige Bezugsbestandteile)</t>
    </r>
  </si>
  <si>
    <t>+ sonstige Bezugsbestandteile  - förderfähig</t>
  </si>
  <si>
    <t>Projekt 1</t>
  </si>
  <si>
    <t>Projekt 2</t>
  </si>
  <si>
    <t>Projekt 3</t>
  </si>
  <si>
    <t>Projekt 4</t>
  </si>
  <si>
    <t>Gemeinde / Stadt</t>
  </si>
  <si>
    <t>Summe Jahresarbeitsstunden</t>
  </si>
  <si>
    <t>2) Aufteilung geleisteter Jahresarbeitsstunden</t>
  </si>
  <si>
    <t>3) Ermittlung projektbezogene Personalkosten</t>
  </si>
  <si>
    <t>Datum</t>
  </si>
  <si>
    <t>Inhalt der Aktualisierung</t>
  </si>
  <si>
    <t>Versionen der Personalkostenblätter</t>
  </si>
  <si>
    <t>1.0</t>
  </si>
  <si>
    <t>Versions-nummer</t>
  </si>
  <si>
    <t>-</t>
  </si>
  <si>
    <t>1.1</t>
  </si>
  <si>
    <t>- Jahresdeckelung der U-Bahnsteuer mit 2,00 Euro x 52 Wochen</t>
  </si>
  <si>
    <t>- Zeile "sonstige Positionen…" hinzugefügt</t>
  </si>
  <si>
    <r>
      <t xml:space="preserve">+ sonstige Positionen - nicht Abgaben pflichtig </t>
    </r>
    <r>
      <rPr>
        <sz val="7"/>
        <rFont val="Arial Narrow"/>
        <family val="2"/>
      </rPr>
      <t>(z.B. KM-Geld, Zukunftsvors.)</t>
    </r>
  </si>
  <si>
    <r>
      <t>+ sonstige Bezugsbestandteile  - nicht förderfähig</t>
    </r>
    <r>
      <rPr>
        <sz val="7"/>
        <rFont val="Arial Narrow"/>
        <family val="2"/>
      </rPr>
      <t xml:space="preserve"> (z.B. Prämie)</t>
    </r>
  </si>
  <si>
    <t>Kommentar FLC:</t>
  </si>
  <si>
    <t>- Kommentarfeld bei FLC-Sheets hinzugefügt</t>
  </si>
  <si>
    <r>
      <t xml:space="preserve">Summe Personalkosten lt. Lohnkonto: </t>
    </r>
    <r>
      <rPr>
        <b/>
        <sz val="7"/>
        <rFont val="Arial Narrow"/>
        <family val="2"/>
      </rPr>
      <t>(ohne sonst. Positionen)</t>
    </r>
  </si>
  <si>
    <r>
      <t xml:space="preserve">Summe Personalkosten für Berechnung: </t>
    </r>
    <r>
      <rPr>
        <b/>
        <sz val="7"/>
        <rFont val="Arial Narrow"/>
        <family val="2"/>
      </rPr>
      <t>(ohne sonst. Positionen)</t>
    </r>
  </si>
  <si>
    <t>- Berechnung UZ + WR bei 1.720 für FLC freigeschaltet</t>
  </si>
  <si>
    <t>Beschäftigungsdokumente (z.B. Dienstvertrag)</t>
  </si>
  <si>
    <t>Nachweis für die Mitarbeit eines Beschäftigten im Projekt (Tätigkeitsbeschreibung mit Projektbezug im Dienstvertrag oder ähnliches)</t>
  </si>
  <si>
    <t>Lohnkonto des abzurechnenden Jahres</t>
  </si>
  <si>
    <t xml:space="preserve">Periodischer Tätigkeitsbericht: detaillierte Darstellung der Tätigkeiten je Arbeitspaket. Die für das Projekt abgerechneten Stunden müssen den beschriebenen Tätigkeiten entsprechen (angemessen sein) und für Dritte, außerhalb des Projekts stehende Personen, nachvollziehbar sein. </t>
  </si>
  <si>
    <t>Vergleichen der Positionen des Lohnkontos mit denen der Berechnungsvorlage</t>
  </si>
  <si>
    <t>Prüfung der Angemessenheit der Personalkosten anhand des Bruttogehalts und / oder des Stundensatzes</t>
  </si>
  <si>
    <t>Kontrolle der Projektstundenlisten bzw. des Projektberichtes auf Projektrelevanz</t>
  </si>
  <si>
    <r>
      <t xml:space="preserve"> </t>
    </r>
    <r>
      <rPr>
        <sz val="10"/>
        <rFont val="Symbol"/>
        <family val="1"/>
      </rPr>
      <t>¨</t>
    </r>
  </si>
  <si>
    <t>Generell sind in der Vorlage sind die gelb markierten Felder vom Projektträger auszufüllen. In diesen sind die Daten der abzurechnenden Berichtsperiode einzutragen.</t>
  </si>
  <si>
    <t>In der Vorlage sind die gelb und violett markierten Felder vom Projektträger auszufüllen. Die Daten in den gelb markierten Feldern sind vom letzten vollständigen Lohnkonto zu entnehmen und dienen der Stundensatzberechnung. In den violett markieren Zellen sind die Daten des abzurechnenden Jahres bzw. aktuellen Lohnkontos einzutragen.</t>
  </si>
  <si>
    <t>1 Allgemeines zu den Berechnungsblättern</t>
  </si>
  <si>
    <t>Erläuterungen</t>
  </si>
  <si>
    <t>Die Lohnnebenkosten werden in der Vorlage von dem förderfähigen Bruttogehalt berechnet. Anspruch auf Refundierung von den einzelnen Lohnnebenkosten besteht nur dann, wenn diese abgegeben bzw. bezahlt wurden. Die Berechnung der förderfähigen Bestandteile erfolgt nach Befüllung der Felder automatisch unter Berücksichtigung der einzelnen angegebenen Prozentsätze.</t>
  </si>
  <si>
    <t xml:space="preserve">   •</t>
  </si>
  <si>
    <t>Beispiel: Mitarbeiter leistet insgesamt 100 Stunden, davon 90 im Projekt – Deckelung 90% des Bruttogehalts inkl. Lohnnebenkosten förderfähig im Projekt</t>
  </si>
  <si>
    <t>Für die Berechnung des Stundensatzes sind die Wochenarbeitsstunden und der jährliche Urlaubsanspruch für den jeweiligen Mitarbeiter einzutragen. Die Wochenanzahl der gesetzlichen Feiertage wurde vom Programm als Durchschnitt berechnet und ist im Formular fixiert.</t>
  </si>
  <si>
    <t>3 Anwendung Deckelung</t>
  </si>
  <si>
    <t>Anhand der Daten von der abzurechnenden Berichtsperiode werden die projektbezogenen Personalkosten berechnet.</t>
  </si>
  <si>
    <t>Aufgrund der unterjährigen Anwendung der Deckelung (monatlich bzw. pro Abrechnungsperiode) können sich nachteilige Differenzen bei den förderfähigen Personalkosten im Projekt für den Projektträger ergeben. Daher erfolgt eine nachträgliche Neuberechnung der Deckelung auf Basis eines vollständig dokumentierten Jahres (Jahreslohnkontos). Die Neuberechnung der Jahresdeckelung erfolgt in den einzelnen Berechnungsblättern automatisch.</t>
  </si>
  <si>
    <t>Es wird empfohlen beim Ausfüllen der Berechnungsblätter eine mit Personalverrechnung vertraute Person (z.B. Steuerberater, Personalverrechner) heranzuziehen.</t>
  </si>
  <si>
    <t>6 Ablauf der Prüfung</t>
  </si>
  <si>
    <t>5 Nachweise bei Folgeabrechnungen</t>
  </si>
  <si>
    <t>4 Nachweise bei der ersten Abrechnung</t>
  </si>
  <si>
    <t>Überprüfung der Gehaltszahlungen und der Lohnnebenkosten: lt. Bestimmungen der FFR Kapitel 5.1.3.1d</t>
  </si>
  <si>
    <r>
      <t xml:space="preserve">Gesamtzeiterfassung </t>
    </r>
    <r>
      <rPr>
        <i/>
        <sz val="10"/>
        <rFont val="Verdana"/>
        <family val="2"/>
      </rPr>
      <t>(außer bei Vollzeit- und %-Methode): Kommt-geht-Zeiten</t>
    </r>
  </si>
  <si>
    <t>Zu beachten bei der Methode flexibel - Monatarbeitsstunden:</t>
  </si>
  <si>
    <t>Sonderfall Methode flexibel - Monatarbeitsstunden:</t>
  </si>
  <si>
    <t>Bsp:</t>
  </si>
  <si>
    <t>1)</t>
  </si>
  <si>
    <t>Die projektrelevanten Stunden eines Mitarbeiters fallen in nur 3 Monaten an, wobei in einem Monat eine Sonderzahlung ausbezahlt wird. (z.B. Mai-Juli)</t>
  </si>
  <si>
    <t>Die projektrelevanten Stunden eines Mitarbeiters fallen in nur 6 Monaten an, wobei in zwei Monaten eine Sonderzahlung ausbezahlt wird. (z.B. Juni-November)</t>
  </si>
  <si>
    <t>2)</t>
  </si>
  <si>
    <t>Bei dieser Methode bestünde bei folgenden angeführten Beispielen die Möglichkeit einer Überfinanzierung. In diesen beiden Fällen sollen bei unterjähriger Abrechnung die Sonderzahlungen herausgenommen werden. Aufgrund der Neuberechnung der Jahresdeckelung können diese Kosten wieder berücksichtigt werden, d.h. diese sollen in der Vorlage wieder aufgenommen werden. Die Neuberechnung der Jahresdeckelung erfolgt, wie oben angeführt, automatisch.</t>
  </si>
  <si>
    <t>Wochenarbeitsstunden</t>
  </si>
  <si>
    <t>1.2</t>
  </si>
  <si>
    <t>- Bei der Monatsmethode wurde eine extra Zeile mit den Wochenarbeitsstunden eingefügt, um auch Änderungen der Wochenarbeitsstunden in einem Sheet berücksichtigen zu können)</t>
  </si>
  <si>
    <t>Sonderfälle Methode flexibel - Monatarbeitsstunden:</t>
  </si>
  <si>
    <t>FLC Prüfer</t>
  </si>
  <si>
    <t>1.3</t>
  </si>
  <si>
    <t>- Format Urlaubsanspruch und Feiertage auf 2 Kommastellen anzeigen</t>
  </si>
  <si>
    <t>- Die Eingaben in den zu befüllenden Feldern (Gelb hinterlegt) sind ersichtlich und kopierbar</t>
  </si>
  <si>
    <t>Unterjährige Abrechnung (ja/nein):</t>
  </si>
  <si>
    <t>nein</t>
  </si>
  <si>
    <t>1.4</t>
  </si>
  <si>
    <t>- Feld "Unterjährige Abrechnung" eingefügt</t>
  </si>
  <si>
    <t>- Darstellung der einzelnen Projektkosten verändert</t>
  </si>
  <si>
    <t>- Feld "andere Tätigkeiten" adaptiert</t>
  </si>
  <si>
    <t>Pensionskassenzusage</t>
  </si>
  <si>
    <t>Bemessungsgrundlage PK</t>
  </si>
  <si>
    <t>- Berechnung Pensionskassenzusage möglich</t>
  </si>
  <si>
    <t>1.4-P</t>
  </si>
  <si>
    <t>+ Weihnachtsremuneration</t>
  </si>
  <si>
    <t>- Schreibfehler bei Weihnachtsremuneration richtig gestellt</t>
  </si>
  <si>
    <t>1.5</t>
  </si>
  <si>
    <t>- Formeln bei der Aufteilung auf die Projekte korrigiert (Z81,  Z92,…)</t>
  </si>
  <si>
    <t>- andere Bezeichnung für Jahresdeckelung</t>
  </si>
  <si>
    <t>Höchstbeitragsgrundlage</t>
  </si>
  <si>
    <t>Jahr</t>
  </si>
  <si>
    <t>Betrag</t>
  </si>
  <si>
    <t>- Maximum bei U-Bahnsteuer geändert</t>
  </si>
  <si>
    <t>Prämie</t>
  </si>
  <si>
    <r>
      <t xml:space="preserve">    Die </t>
    </r>
    <r>
      <rPr>
        <i/>
        <u val="single"/>
        <sz val="11"/>
        <rFont val="Arial"/>
        <family val="2"/>
      </rPr>
      <t>Daten</t>
    </r>
    <r>
      <rPr>
        <i/>
        <sz val="11"/>
        <rFont val="Arial"/>
        <family val="2"/>
      </rPr>
      <t xml:space="preserve"> können in diesem Tabellenblatt von der </t>
    </r>
    <r>
      <rPr>
        <i/>
        <u val="single"/>
        <sz val="11"/>
        <rFont val="Arial"/>
        <family val="2"/>
      </rPr>
      <t>FLC</t>
    </r>
    <r>
      <rPr>
        <i/>
        <sz val="11"/>
        <rFont val="Arial"/>
        <family val="2"/>
      </rPr>
      <t xml:space="preserve"> überarbeitet werden.</t>
    </r>
  </si>
  <si>
    <t>max. Jahresanspruch bzw. Jahresdeckelung / Projekt</t>
  </si>
  <si>
    <t>max. Jahresanspruch bzw. Jahresdeckelung / andere Tätigkeiten</t>
  </si>
  <si>
    <t>max. Jahresanspruch bzw. Jahresdeckelung / Gesamt</t>
  </si>
  <si>
    <t>sonst. Abgaben</t>
  </si>
  <si>
    <t>z.B. Pensionskasse</t>
  </si>
  <si>
    <t>- Berechnung SV-SZ im November verändert</t>
  </si>
  <si>
    <t>- Spalte eingereichte Kosten "Neuberechnung" hinzugefügt (Berücksichtigung der nicht förderfähigen Kosten bei Sonderzahlungen)</t>
  </si>
  <si>
    <t>- Tabellenblatt "Stammdaten" mit Höchstbeitragsgrundlagen hinzugefügt</t>
  </si>
  <si>
    <t>- zusätzliche Zeile für Sonstige Abgaben</t>
  </si>
  <si>
    <t>1.6</t>
  </si>
  <si>
    <t>- Formeln Neuberechnung div. Abgaben korrigiert (T33, T39, T41, T44)</t>
  </si>
  <si>
    <t>- Formeln Neuberechnung Sonderzahlung korrigiert (T20, T21)</t>
  </si>
  <si>
    <r>
      <t>andere Tätigkeiten</t>
    </r>
    <r>
      <rPr>
        <sz val="10"/>
        <rFont val="Arial Narrow"/>
        <family val="2"/>
      </rPr>
      <t xml:space="preserve"> (inkl. nicht förderfähige bzw. FLC aberkannte Tätigkeiten)</t>
    </r>
  </si>
  <si>
    <t>Bruttobezug förderfähig</t>
  </si>
  <si>
    <t>- Extra Zeilen mit "Bruttobezug förderfähig" erstellt; die Sonderzahlungen UZ und WR werden nun monatlich bereinigt</t>
  </si>
  <si>
    <t>- Formeln max. Jahresanspruch bzw. Jahresdeckelung angepasst (T109, T120, T131, T142, T153, T168)</t>
  </si>
  <si>
    <t>- Aufbau teilweise verändert</t>
  </si>
  <si>
    <t>- Formeln aufgund des geänderten Aufbaus in den folgenden Zeilen geändert: DG-Anteil lfd., DG-Anteil SZ, Mitarbeitervorsorge, Pensionskassenzusage, Dienstgeberbeitrag (DB), Dienstgeberzuschlag (DZ), Kommunalsteuer und Summe Personalkosten für Berechnung</t>
  </si>
  <si>
    <t>Anzahl Sonderzahlungen</t>
  </si>
  <si>
    <t>- Feld "Anzahl an Sonderzahlungen im Jahr" hinzugefügt</t>
  </si>
  <si>
    <t>Anzahl an Sonderzahlungen im Jahr:</t>
  </si>
  <si>
    <t>2.0</t>
  </si>
  <si>
    <t>Die gegenständlichen Berechnungsblätter sind eine Programvorgabe für österreichische Projektpartner, die zur Berechnung der Personalkosten von Projektmitarbeitern nach tatsächlichen Kosten (real cost options) lt. den in den Förderfähigkeitsregeln definierteren Abrechnungsmethoden (FFR Kapitel 5.1.3.) dient.</t>
  </si>
  <si>
    <t>Diese Vorlage wurde vom Programm                                            entwickelt.</t>
  </si>
  <si>
    <t>Lohnnebenkosten</t>
  </si>
  <si>
    <t>DG-Anteil lfd</t>
  </si>
  <si>
    <t>MVK-Beitrag</t>
  </si>
  <si>
    <t>DB</t>
  </si>
  <si>
    <t>DZ</t>
  </si>
  <si>
    <t>KommSt</t>
  </si>
  <si>
    <t>PensionsK</t>
  </si>
  <si>
    <t>- Stammdaten mit Anzahl Sonderzahlungen und Lohnnebenkosten ergänzt</t>
  </si>
  <si>
    <t xml:space="preserve">Sonderfall Methode flexibel - Stundenteiler 1720: </t>
  </si>
  <si>
    <r>
      <t>Letztes vollständig dokumentiertes Lohnkonto</t>
    </r>
    <r>
      <rPr>
        <i/>
        <sz val="10"/>
        <rFont val="Verdana"/>
        <family val="2"/>
      </rPr>
      <t xml:space="preserve"> (nur bei 1720 Methode für Stundensatzberechnung)</t>
    </r>
  </si>
  <si>
    <r>
      <t xml:space="preserve">Projektstundenlisten inkl. Tätigkeitsbeschreibungen für das gegenständliche Projekt (bei 1720 und Monatsmethode) bzw. Tätigkeitsbericht </t>
    </r>
    <r>
      <rPr>
        <i/>
        <sz val="10"/>
        <rFont val="Verdana"/>
        <family val="2"/>
      </rPr>
      <t>(bei Vollzeit- und %-Methode)</t>
    </r>
  </si>
  <si>
    <t>In der Vorlage sind in der Zelle C11 die Wochenarbeitsstunden für die Berechnung der Monatsstunden auszufüllen. Sollten sich die Wochenarbeitsstunden im Laufe des Jahres ändern, dann können die Anzahl der Wochenarbeitsstunden in der Zeile 91 überschrieben werden.</t>
  </si>
  <si>
    <t>In der Vorlage sind in der Zeile 90 die davon geleisteten Überstunden einzutragen. Diese beziehen sich auf die tatsächlich geleisteten Arbeitsstunden.</t>
  </si>
  <si>
    <t>2 Maßnahme zum Ausschluss einer Überförderung</t>
  </si>
  <si>
    <t>Um eine Überförderung zu vermeiden werden Personalkosten nur bis zur Höhe der tatsächlich getätigten Jahresgehaltszahlung als förderfähig anerkannt. D.h. die Organisation kann nicht mehr vom Programm refundiert bekommen als Aufwand für den jeweiligen Mitarbeiter im Projekt entstanden ist.
Der Anteil der Projektstunden an den Gesamtjahresstunden ergibt den maximalen förderfähigen Projektanteil am tatsächlich ausbezahlten Jahresgehalt (= Deckelung).</t>
  </si>
  <si>
    <t>2020</t>
  </si>
  <si>
    <t>Projektleiter</t>
  </si>
  <si>
    <t>z.B. Kurzarbeitsbeihilfe</t>
  </si>
  <si>
    <r>
      <t xml:space="preserve">Summe Personalkosten lt. Lohnkonto: </t>
    </r>
    <r>
      <rPr>
        <b/>
        <sz val="7"/>
        <rFont val="Arial Narrow"/>
        <family val="2"/>
      </rPr>
      <t>(ohne sonst. Positionen) - abzgl. Beihilfen</t>
    </r>
  </si>
  <si>
    <t>Beihilfen</t>
  </si>
  <si>
    <r>
      <t xml:space="preserve">Summe Personalkosten für Berechnung: </t>
    </r>
    <r>
      <rPr>
        <b/>
        <sz val="7"/>
        <rFont val="Arial Narrow"/>
        <family val="2"/>
      </rPr>
      <t>(ohne sonst. Positionen) - abzgl. Beihilfen</t>
    </r>
  </si>
  <si>
    <t>Version 2.1</t>
  </si>
  <si>
    <t>2.1</t>
  </si>
  <si>
    <t>- Anpassung wegen Kurzarbeit</t>
  </si>
  <si>
    <t>- Stammdaten erweitert und aktualisiert</t>
  </si>
  <si>
    <r>
      <t xml:space="preserve">DN-Anteil lfd.,
</t>
    </r>
    <r>
      <rPr>
        <sz val="9"/>
        <rFont val="Arial Narrow"/>
        <family val="2"/>
      </rPr>
      <t>welcher vom DG bezahlt wird</t>
    </r>
  </si>
  <si>
    <t>Bemessungsgrundlage KommSt</t>
  </si>
  <si>
    <t>Bemessungsgrundlage SV-DG</t>
  </si>
  <si>
    <t>Bemessungsgrundlage SV-DN -&gt; DG</t>
  </si>
  <si>
    <t>Bemessungsgrundlage MV</t>
  </si>
  <si>
    <t>● Beihilfen</t>
  </si>
  <si>
    <t>● Bemessunggrundlagen aufgrund der unterschiedlicher Grundlagen</t>
  </si>
  <si>
    <t>ja</t>
  </si>
  <si>
    <t>DN-Anteil lfd -&gt; DG</t>
  </si>
  <si>
    <t>● zusätzlicher DG-Anteil für DN</t>
  </si>
  <si>
    <r>
      <t xml:space="preserve">DN-Anteil lfd.,
</t>
    </r>
    <r>
      <rPr>
        <sz val="7"/>
        <rFont val="Arial Narrow"/>
        <family val="2"/>
      </rPr>
      <t>welcher im Fall von Kurzarbeit (KUA) bzw. Altersteilzeit (ATZ) anteilig vom DG bezahlt wird</t>
    </r>
  </si>
  <si>
    <t>- Formulierung bei zusätzlichem DG-Anteil für DN ergänzt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</si>
</sst>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0.00_ ;\-#,##0.00\ "/>
    <numFmt numFmtId="173" formatCode="[$-C07]dddd\,\ dd\.\ mmmm\ yyyy"/>
    <numFmt numFmtId="174" formatCode="&quot;€&quot;\ #,##0.00;[Red]&quot;€&quot;\ #,##0.00"/>
    <numFmt numFmtId="175" formatCode="&quot;€&quot;\ #,##0.00"/>
    <numFmt numFmtId="176" formatCode="#,##0.00;[Red]#,##0.00"/>
    <numFmt numFmtId="177" formatCode="[Red]&quot;€&quot;\ #,##0.00;\ \-#,##0.00"/>
    <numFmt numFmtId="178" formatCode="hh:mm;@"/>
    <numFmt numFmtId="179" formatCode="[h]:mm"/>
    <numFmt numFmtId="180" formatCode="#,##0.00_ ;[Red]\-#,##0.00\ "/>
    <numFmt numFmtId="181" formatCode="&quot;Ja&quot;;&quot;Ja&quot;;&quot;Nein&quot;"/>
    <numFmt numFmtId="182" formatCode="&quot;Wahr&quot;;&quot;Wahr&quot;;&quot;Falsch&quot;"/>
    <numFmt numFmtId="183" formatCode="&quot;Ein&quot;;&quot;Ein&quot;;&quot;Aus&quot;"/>
    <numFmt numFmtId="184" formatCode="[$€-2]\ #,##0.00_);[Red]\([$€-2]\ #,##0.00\)"/>
    <numFmt numFmtId="185" formatCode="#,##0.000"/>
    <numFmt numFmtId="186" formatCode="0.0"/>
  </numFmts>
  <fonts count="75">
    <font>
      <sz val="10"/>
      <name val="Arial Narrow"/>
      <family val="0"/>
    </font>
    <font>
      <sz val="10"/>
      <color indexed="8"/>
      <name val="Arial"/>
      <family val="2"/>
    </font>
    <font>
      <sz val="11"/>
      <name val="Arial Narrow"/>
      <family val="2"/>
    </font>
    <font>
      <b/>
      <sz val="14"/>
      <name val="Arial Narrow"/>
      <family val="2"/>
    </font>
    <font>
      <b/>
      <sz val="11"/>
      <name val="Arial Narrow"/>
      <family val="2"/>
    </font>
    <font>
      <sz val="11"/>
      <name val="Arial"/>
      <family val="2"/>
    </font>
    <font>
      <sz val="18"/>
      <name val="Arial Black"/>
      <family val="2"/>
    </font>
    <font>
      <i/>
      <sz val="11"/>
      <name val="Arial"/>
      <family val="2"/>
    </font>
    <font>
      <i/>
      <u val="single"/>
      <sz val="11"/>
      <name val="Arial"/>
      <family val="2"/>
    </font>
    <font>
      <b/>
      <sz val="12"/>
      <name val="Arial Narrow"/>
      <family val="2"/>
    </font>
    <font>
      <b/>
      <u val="single"/>
      <sz val="11"/>
      <name val="Arial Narrow"/>
      <family val="2"/>
    </font>
    <font>
      <sz val="7"/>
      <name val="Arial Narrow"/>
      <family val="2"/>
    </font>
    <font>
      <sz val="9"/>
      <name val="Tahoma"/>
      <family val="2"/>
    </font>
    <font>
      <i/>
      <sz val="9"/>
      <name val="Arial"/>
      <family val="2"/>
    </font>
    <font>
      <sz val="10"/>
      <name val="Verdana"/>
      <family val="2"/>
    </font>
    <font>
      <b/>
      <sz val="10"/>
      <name val="Verdana"/>
      <family val="2"/>
    </font>
    <font>
      <b/>
      <sz val="7"/>
      <name val="Arial Narrow"/>
      <family val="2"/>
    </font>
    <font>
      <i/>
      <sz val="10"/>
      <name val="Verdana"/>
      <family val="2"/>
    </font>
    <font>
      <sz val="10"/>
      <name val="Wingdings"/>
      <family val="0"/>
    </font>
    <font>
      <sz val="10"/>
      <name val="Symbol"/>
      <family val="1"/>
    </font>
    <font>
      <sz val="11"/>
      <name val="Calibri"/>
      <family val="2"/>
    </font>
    <font>
      <i/>
      <sz val="10"/>
      <name val="Arial"/>
      <family val="2"/>
    </font>
    <font>
      <sz val="9"/>
      <name val="Arial Narrow"/>
      <family val="2"/>
    </font>
    <font>
      <i/>
      <sz val="10"/>
      <name val="Arial Narrow"/>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14"/>
      <name val="Arial Narrow"/>
      <family val="2"/>
    </font>
    <font>
      <sz val="9"/>
      <color indexed="9"/>
      <name val="Arial Narrow"/>
      <family val="2"/>
    </font>
    <font>
      <b/>
      <sz val="10"/>
      <color indexed="18"/>
      <name val="Verdana"/>
      <family val="2"/>
    </font>
    <font>
      <b/>
      <sz val="18"/>
      <color indexed="18"/>
      <name val="Verdana"/>
      <family val="2"/>
    </font>
    <font>
      <b/>
      <sz val="11"/>
      <color indexed="9"/>
      <name val="Arial Narrow"/>
      <family val="2"/>
    </font>
    <font>
      <sz val="11"/>
      <color indexed="10"/>
      <name val="Arial Narrow"/>
      <family val="2"/>
    </font>
    <font>
      <b/>
      <sz val="12"/>
      <color indexed="18"/>
      <name val="Verdana"/>
      <family val="2"/>
    </font>
    <font>
      <b/>
      <sz val="11"/>
      <color indexed="53"/>
      <name val="Arial"/>
      <family val="2"/>
    </font>
    <font>
      <b/>
      <sz val="9"/>
      <name val="Segoe UI"/>
      <family val="0"/>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rgb="FFFF00FF"/>
      <name val="Arial Narrow"/>
      <family val="2"/>
    </font>
    <font>
      <sz val="9"/>
      <color theme="0"/>
      <name val="Arial Narrow"/>
      <family val="2"/>
    </font>
    <font>
      <b/>
      <sz val="10"/>
      <color rgb="FF003399"/>
      <name val="Verdana"/>
      <family val="2"/>
    </font>
    <font>
      <b/>
      <sz val="18"/>
      <color rgb="FF003399"/>
      <name val="Verdana"/>
      <family val="2"/>
    </font>
    <font>
      <b/>
      <sz val="11"/>
      <color theme="0"/>
      <name val="Arial Narrow"/>
      <family val="2"/>
    </font>
    <font>
      <sz val="11"/>
      <color rgb="FFFF0000"/>
      <name val="Arial Narrow"/>
      <family val="2"/>
    </font>
    <font>
      <b/>
      <sz val="12"/>
      <color rgb="FF003399"/>
      <name val="Verdana"/>
      <family val="2"/>
    </font>
    <font>
      <b/>
      <sz val="11"/>
      <color theme="9" tint="-0.24997000396251678"/>
      <name val="Arial"/>
      <family val="2"/>
    </font>
    <font>
      <b/>
      <sz val="8"/>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2FFA3"/>
        <bgColor indexed="64"/>
      </patternFill>
    </fill>
    <fill>
      <patternFill patternType="solid">
        <fgColor indexed="9"/>
        <bgColor indexed="64"/>
      </patternFill>
    </fill>
    <fill>
      <patternFill patternType="solid">
        <fgColor rgb="FF99CCFF"/>
        <bgColor indexed="64"/>
      </patternFill>
    </fill>
    <fill>
      <patternFill patternType="solid">
        <fgColor rgb="FFFFFF99"/>
        <bgColor indexed="64"/>
      </patternFill>
    </fill>
    <fill>
      <patternFill patternType="solid">
        <fgColor theme="0"/>
        <bgColor indexed="64"/>
      </patternFill>
    </fill>
    <fill>
      <patternFill patternType="solid">
        <fgColor rgb="FF003399"/>
        <bgColor indexed="64"/>
      </patternFill>
    </fill>
  </fills>
  <borders count="10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medium"/>
      <top style="medium"/>
      <bottom style="thin"/>
    </border>
    <border>
      <left style="thin"/>
      <right style="medium"/>
      <top style="thin"/>
      <bottom style="medium"/>
    </border>
    <border>
      <left style="thin"/>
      <right style="medium"/>
      <top style="medium"/>
      <bottom/>
    </border>
    <border>
      <left style="thin"/>
      <right style="medium"/>
      <top style="thin"/>
      <bottom style="thin"/>
    </border>
    <border>
      <left style="medium"/>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border>
    <border>
      <left style="thin"/>
      <right style="medium"/>
      <top style="thin"/>
      <bottom/>
    </border>
    <border>
      <left style="medium"/>
      <right style="thin"/>
      <top style="medium"/>
      <bottom/>
    </border>
    <border>
      <left style="thin"/>
      <right style="thin"/>
      <top style="medium"/>
      <bottom/>
    </border>
    <border>
      <left style="medium"/>
      <right style="thin"/>
      <top/>
      <bottom>
        <color indexed="63"/>
      </bottom>
    </border>
    <border>
      <left style="thin"/>
      <right style="thin"/>
      <top>
        <color indexed="63"/>
      </top>
      <bottom/>
    </border>
    <border>
      <left style="thin"/>
      <right style="medium"/>
      <top>
        <color indexed="63"/>
      </top>
      <bottom/>
    </border>
    <border>
      <left style="medium"/>
      <right style="thin"/>
      <top style="thin"/>
      <bottom style="medium"/>
    </border>
    <border>
      <left style="thin"/>
      <right style="thin"/>
      <top style="thin"/>
      <bottom style="medium"/>
    </border>
    <border>
      <left style="medium"/>
      <right>
        <color indexed="63"/>
      </right>
      <top style="thin"/>
      <bottom/>
    </border>
    <border>
      <left/>
      <right/>
      <top style="medium"/>
      <bottom style="thin"/>
    </border>
    <border>
      <left/>
      <right/>
      <top style="thin"/>
      <bottom style="thin"/>
    </border>
    <border>
      <left/>
      <right/>
      <top style="thin"/>
      <bottom/>
    </border>
    <border>
      <left/>
      <right/>
      <top style="thin"/>
      <bottom style="medium"/>
    </border>
    <border>
      <left style="medium"/>
      <right style="medium"/>
      <top style="medium"/>
      <bottom style="medium"/>
    </border>
    <border>
      <left style="medium"/>
      <right/>
      <top style="medium"/>
      <bottom/>
    </border>
    <border>
      <left style="medium"/>
      <right style="medium"/>
      <top style="medium"/>
      <bottom/>
    </border>
    <border>
      <left style="medium"/>
      <right/>
      <top style="medium"/>
      <bottom style="medium"/>
    </border>
    <border>
      <left/>
      <right/>
      <top style="medium"/>
      <bottom style="medium"/>
    </border>
    <border>
      <left/>
      <right style="medium"/>
      <top/>
      <bottom/>
    </border>
    <border>
      <left style="thin"/>
      <right style="medium"/>
      <top/>
      <bottom style="medium"/>
    </border>
    <border>
      <left/>
      <right style="medium"/>
      <top style="medium"/>
      <bottom style="thin"/>
    </border>
    <border>
      <left/>
      <right style="medium"/>
      <top style="thin"/>
      <bottom style="thin"/>
    </border>
    <border>
      <left style="medium"/>
      <right/>
      <top/>
      <bottom style="medium"/>
    </border>
    <border>
      <left>
        <color indexed="63"/>
      </left>
      <right style="medium"/>
      <top>
        <color indexed="63"/>
      </top>
      <bottom style="medium"/>
    </border>
    <border>
      <left style="medium"/>
      <right/>
      <top/>
      <bottom/>
    </border>
    <border>
      <left>
        <color indexed="63"/>
      </left>
      <right>
        <color indexed="63"/>
      </right>
      <top>
        <color indexed="63"/>
      </top>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thin"/>
      <top>
        <color indexed="63"/>
      </top>
      <bottom style="medium"/>
    </border>
    <border>
      <left style="thin"/>
      <right style="thin"/>
      <top>
        <color indexed="63"/>
      </top>
      <bottom style="medium"/>
    </border>
    <border>
      <left style="medium"/>
      <right style="medium"/>
      <top/>
      <bottom style="medium"/>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border>
    <border>
      <left/>
      <right/>
      <top>
        <color indexed="63"/>
      </top>
      <bottom style="thick"/>
    </border>
    <border>
      <left/>
      <right style="medium"/>
      <top>
        <color indexed="63"/>
      </top>
      <bottom style="thick"/>
    </border>
    <border>
      <left style="medium"/>
      <right style="thin"/>
      <top>
        <color indexed="63"/>
      </top>
      <bottom style="thick"/>
    </border>
    <border>
      <left style="thin"/>
      <right style="thin"/>
      <top>
        <color indexed="63"/>
      </top>
      <bottom style="thick"/>
    </border>
    <border>
      <left style="thin"/>
      <right style="medium"/>
      <top>
        <color indexed="63"/>
      </top>
      <bottom style="thick"/>
    </border>
    <border>
      <left style="medium"/>
      <right style="medium"/>
      <top>
        <color indexed="63"/>
      </top>
      <bottom style="thick"/>
    </border>
    <border>
      <left/>
      <right style="medium"/>
      <top style="medium"/>
      <bottom style="medium"/>
    </border>
    <border>
      <left style="thin"/>
      <right>
        <color indexed="63"/>
      </right>
      <top>
        <color indexed="63"/>
      </top>
      <bottom>
        <color indexed="63"/>
      </bottom>
    </border>
    <border>
      <left>
        <color indexed="63"/>
      </left>
      <right/>
      <top style="thick"/>
      <bottom/>
    </border>
    <border>
      <left>
        <color indexed="63"/>
      </left>
      <right style="medium"/>
      <top style="thick"/>
      <bottom/>
    </border>
    <border>
      <left style="medium"/>
      <right>
        <color indexed="63"/>
      </right>
      <top/>
      <bottom style="thin"/>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color indexed="63"/>
      </right>
      <top style="thick"/>
      <bottom style="medium"/>
    </border>
    <border>
      <left/>
      <right style="medium"/>
      <top/>
      <bottom style="thin"/>
    </border>
    <border>
      <left>
        <color indexed="63"/>
      </left>
      <right style="medium"/>
      <top style="medium"/>
      <bottom>
        <color indexed="63"/>
      </bottom>
    </border>
    <border>
      <left/>
      <right style="medium"/>
      <top style="thin"/>
      <bottom style="medium"/>
    </border>
    <border>
      <left style="thin">
        <color theme="0" tint="-0.24993999302387238"/>
      </left>
      <right style="thin">
        <color theme="0" tint="-0.24993999302387238"/>
      </right>
      <top style="thin">
        <color theme="0" tint="-0.24993999302387238"/>
      </top>
      <bottom>
        <color indexed="63"/>
      </bottom>
    </border>
    <border>
      <left style="thin">
        <color theme="0" tint="-0.24993999302387238"/>
      </left>
      <right style="thin">
        <color theme="0" tint="-0.24993999302387238"/>
      </right>
      <top>
        <color indexed="63"/>
      </top>
      <bottom>
        <color indexed="63"/>
      </bottom>
    </border>
    <border>
      <left style="thin">
        <color theme="0" tint="-0.24993999302387238"/>
      </left>
      <right style="thin">
        <color theme="0" tint="-0.24993999302387238"/>
      </right>
      <top>
        <color indexed="63"/>
      </top>
      <bottom style="thin">
        <color theme="0" tint="-0.24993999302387238"/>
      </bottom>
    </border>
    <border>
      <left>
        <color indexed="63"/>
      </left>
      <right>
        <color indexed="63"/>
      </right>
      <top>
        <color indexed="63"/>
      </top>
      <bottom style="thin">
        <color theme="0" tint="-0.24993999302387238"/>
      </bottom>
    </border>
    <border>
      <left style="thin"/>
      <right/>
      <top style="medium"/>
      <bottom style="medium"/>
    </border>
    <border>
      <left/>
      <right style="thin"/>
      <top style="thin"/>
      <bottom style="medium"/>
    </border>
    <border>
      <left style="thin"/>
      <right/>
      <top style="medium"/>
      <bottom style="thin"/>
    </border>
    <border>
      <left/>
      <right style="thin"/>
      <top style="medium"/>
      <bottom style="thin"/>
    </border>
    <border>
      <left/>
      <right style="thin"/>
      <top style="medium"/>
      <bottom style="medium"/>
    </border>
    <border>
      <left style="thin"/>
      <right>
        <color indexed="63"/>
      </right>
      <top style="thin"/>
      <bottom style="thin"/>
    </border>
    <border>
      <left style="thin"/>
      <right/>
      <top>
        <color indexed="63"/>
      </top>
      <bottom style="thin"/>
    </border>
    <border>
      <left/>
      <right style="thin"/>
      <top style="thin"/>
      <bottom>
        <color indexed="63"/>
      </bottom>
    </border>
    <border>
      <left style="thin"/>
      <right/>
      <top>
        <color indexed="63"/>
      </top>
      <bottom style="medium"/>
    </border>
    <border>
      <left style="thin"/>
      <right>
        <color indexed="63"/>
      </right>
      <top style="thin"/>
      <bottom style="medium"/>
    </border>
    <border>
      <left style="thin">
        <color theme="0" tint="-0.24993999302387238"/>
      </left>
      <right>
        <color indexed="63"/>
      </right>
      <top style="thin">
        <color theme="0" tint="-0.24993999302387238"/>
      </top>
      <bottom>
        <color indexed="63"/>
      </bottom>
    </border>
    <border>
      <left>
        <color indexed="63"/>
      </left>
      <right style="thin">
        <color theme="0" tint="-0.24993999302387238"/>
      </right>
      <top style="thin">
        <color theme="0" tint="-0.24993999302387238"/>
      </top>
      <bottom>
        <color indexed="63"/>
      </bottom>
    </border>
    <border>
      <left>
        <color indexed="63"/>
      </left>
      <right>
        <color indexed="63"/>
      </right>
      <top style="thin">
        <color theme="0" tint="-0.24993999302387238"/>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525">
    <xf numFmtId="0" fontId="0" fillId="0" borderId="0" xfId="0" applyAlignment="1">
      <alignment/>
    </xf>
    <xf numFmtId="49" fontId="2" fillId="0" borderId="0" xfId="0" applyNumberFormat="1" applyFont="1" applyAlignment="1">
      <alignment/>
    </xf>
    <xf numFmtId="49" fontId="2" fillId="0" borderId="0" xfId="0" applyNumberFormat="1" applyFont="1" applyFill="1" applyAlignment="1">
      <alignment/>
    </xf>
    <xf numFmtId="49" fontId="2" fillId="0" borderId="10" xfId="0" applyNumberFormat="1" applyFont="1" applyBorder="1" applyAlignment="1" applyProtection="1">
      <alignment/>
      <protection/>
    </xf>
    <xf numFmtId="4" fontId="2" fillId="33" borderId="11" xfId="0" applyNumberFormat="1" applyFont="1" applyFill="1" applyBorder="1" applyAlignment="1" applyProtection="1">
      <alignment vertical="center"/>
      <protection/>
    </xf>
    <xf numFmtId="4" fontId="2" fillId="33" borderId="12" xfId="0" applyNumberFormat="1" applyFont="1" applyFill="1" applyBorder="1" applyAlignment="1" applyProtection="1">
      <alignment vertical="center"/>
      <protection/>
    </xf>
    <xf numFmtId="4" fontId="2" fillId="33" borderId="13" xfId="0" applyNumberFormat="1" applyFont="1" applyFill="1" applyBorder="1" applyAlignment="1" applyProtection="1">
      <alignment vertical="center"/>
      <protection/>
    </xf>
    <xf numFmtId="4" fontId="2" fillId="33" borderId="14" xfId="0" applyNumberFormat="1" applyFont="1" applyFill="1" applyBorder="1" applyAlignment="1" applyProtection="1">
      <alignment vertical="center"/>
      <protection/>
    </xf>
    <xf numFmtId="49" fontId="2" fillId="33" borderId="15" xfId="0" applyNumberFormat="1" applyFont="1" applyFill="1" applyBorder="1" applyAlignment="1" applyProtection="1">
      <alignment vertical="center"/>
      <protection/>
    </xf>
    <xf numFmtId="49" fontId="2" fillId="33" borderId="16" xfId="0" applyNumberFormat="1" applyFont="1" applyFill="1" applyBorder="1" applyAlignment="1" applyProtection="1">
      <alignment vertical="center"/>
      <protection/>
    </xf>
    <xf numFmtId="49" fontId="2" fillId="33" borderId="17" xfId="0" applyNumberFormat="1" applyFont="1" applyFill="1" applyBorder="1" applyAlignment="1" applyProtection="1">
      <alignment vertical="center"/>
      <protection/>
    </xf>
    <xf numFmtId="4" fontId="2" fillId="33" borderId="18" xfId="0" applyNumberFormat="1" applyFont="1" applyFill="1" applyBorder="1" applyAlignment="1" applyProtection="1">
      <alignment vertical="center"/>
      <protection/>
    </xf>
    <xf numFmtId="4" fontId="2" fillId="33" borderId="19" xfId="0" applyNumberFormat="1" applyFont="1" applyFill="1" applyBorder="1" applyAlignment="1" applyProtection="1">
      <alignment vertical="center"/>
      <protection/>
    </xf>
    <xf numFmtId="4" fontId="2" fillId="33" borderId="20" xfId="0" applyNumberFormat="1" applyFont="1" applyFill="1" applyBorder="1" applyAlignment="1" applyProtection="1">
      <alignment vertical="center"/>
      <protection/>
    </xf>
    <xf numFmtId="4" fontId="2" fillId="33" borderId="21" xfId="0" applyNumberFormat="1" applyFont="1" applyFill="1" applyBorder="1" applyAlignment="1" applyProtection="1">
      <alignment vertical="center"/>
      <protection/>
    </xf>
    <xf numFmtId="4" fontId="2" fillId="33" borderId="22" xfId="0" applyNumberFormat="1" applyFont="1" applyFill="1" applyBorder="1" applyAlignment="1" applyProtection="1">
      <alignment vertical="center"/>
      <protection/>
    </xf>
    <xf numFmtId="4" fontId="2" fillId="33" borderId="23" xfId="0" applyNumberFormat="1" applyFont="1" applyFill="1" applyBorder="1" applyAlignment="1" applyProtection="1">
      <alignment vertical="center"/>
      <protection/>
    </xf>
    <xf numFmtId="4" fontId="2" fillId="33" borderId="24" xfId="0" applyNumberFormat="1" applyFont="1" applyFill="1" applyBorder="1" applyAlignment="1" applyProtection="1">
      <alignment vertical="center"/>
      <protection/>
    </xf>
    <xf numFmtId="4" fontId="2" fillId="33" borderId="25" xfId="0" applyNumberFormat="1" applyFont="1" applyFill="1" applyBorder="1" applyAlignment="1" applyProtection="1">
      <alignment vertical="center"/>
      <protection/>
    </xf>
    <xf numFmtId="4" fontId="2" fillId="33" borderId="26" xfId="0" applyNumberFormat="1" applyFont="1" applyFill="1" applyBorder="1" applyAlignment="1" applyProtection="1">
      <alignment vertical="center"/>
      <protection/>
    </xf>
    <xf numFmtId="4" fontId="2" fillId="33" borderId="27" xfId="0" applyNumberFormat="1" applyFont="1" applyFill="1" applyBorder="1" applyAlignment="1" applyProtection="1">
      <alignment vertical="center"/>
      <protection/>
    </xf>
    <xf numFmtId="4" fontId="2" fillId="33" borderId="28" xfId="0" applyNumberFormat="1" applyFont="1" applyFill="1" applyBorder="1" applyAlignment="1" applyProtection="1">
      <alignment vertical="center"/>
      <protection/>
    </xf>
    <xf numFmtId="4" fontId="2" fillId="33" borderId="29" xfId="0" applyNumberFormat="1" applyFont="1" applyFill="1" applyBorder="1" applyAlignment="1" applyProtection="1">
      <alignment vertical="center"/>
      <protection/>
    </xf>
    <xf numFmtId="4" fontId="2" fillId="33" borderId="30" xfId="0" applyNumberFormat="1" applyFont="1" applyFill="1" applyBorder="1" applyAlignment="1" applyProtection="1">
      <alignment vertical="center"/>
      <protection/>
    </xf>
    <xf numFmtId="4" fontId="2" fillId="33" borderId="31" xfId="0" applyNumberFormat="1" applyFont="1" applyFill="1" applyBorder="1" applyAlignment="1" applyProtection="1">
      <alignment vertical="center"/>
      <protection/>
    </xf>
    <xf numFmtId="4" fontId="2" fillId="33" borderId="32" xfId="0" applyNumberFormat="1" applyFont="1" applyFill="1" applyBorder="1" applyAlignment="1" applyProtection="1">
      <alignment vertical="center"/>
      <protection/>
    </xf>
    <xf numFmtId="4" fontId="2" fillId="33" borderId="25" xfId="0" applyNumberFormat="1" applyFont="1" applyFill="1" applyBorder="1" applyAlignment="1" applyProtection="1">
      <alignment horizontal="right" vertical="center"/>
      <protection/>
    </xf>
    <xf numFmtId="4" fontId="2" fillId="33" borderId="26" xfId="0" applyNumberFormat="1" applyFont="1" applyFill="1" applyBorder="1" applyAlignment="1" applyProtection="1">
      <alignment horizontal="right" vertical="center"/>
      <protection/>
    </xf>
    <xf numFmtId="4" fontId="2" fillId="33" borderId="27" xfId="0" applyNumberFormat="1" applyFont="1" applyFill="1" applyBorder="1" applyAlignment="1" applyProtection="1">
      <alignment horizontal="right" vertical="center"/>
      <protection/>
    </xf>
    <xf numFmtId="4" fontId="2" fillId="33" borderId="33" xfId="0" applyNumberFormat="1" applyFont="1" applyFill="1" applyBorder="1" applyAlignment="1" applyProtection="1">
      <alignment vertical="center"/>
      <protection/>
    </xf>
    <xf numFmtId="4" fontId="2" fillId="33" borderId="34" xfId="0" applyNumberFormat="1" applyFont="1" applyFill="1" applyBorder="1" applyAlignment="1" applyProtection="1">
      <alignment vertical="center"/>
      <protection/>
    </xf>
    <xf numFmtId="49" fontId="2" fillId="33" borderId="35" xfId="0" applyNumberFormat="1" applyFont="1" applyFill="1" applyBorder="1" applyAlignment="1" applyProtection="1">
      <alignment vertical="center"/>
      <protection/>
    </xf>
    <xf numFmtId="4" fontId="4" fillId="33" borderId="36" xfId="0" applyNumberFormat="1" applyFont="1" applyFill="1" applyBorder="1" applyAlignment="1" applyProtection="1">
      <alignment/>
      <protection/>
    </xf>
    <xf numFmtId="4" fontId="2" fillId="33" borderId="36" xfId="0" applyNumberFormat="1" applyFont="1" applyFill="1" applyBorder="1" applyAlignment="1" applyProtection="1">
      <alignment/>
      <protection/>
    </xf>
    <xf numFmtId="4" fontId="4" fillId="33" borderId="37" xfId="0" applyNumberFormat="1" applyFont="1" applyFill="1" applyBorder="1" applyAlignment="1" applyProtection="1">
      <alignment/>
      <protection/>
    </xf>
    <xf numFmtId="4" fontId="2" fillId="33" borderId="37" xfId="0" applyNumberFormat="1" applyFont="1" applyFill="1" applyBorder="1" applyAlignment="1" applyProtection="1">
      <alignment/>
      <protection/>
    </xf>
    <xf numFmtId="4" fontId="4" fillId="33" borderId="38" xfId="0" applyNumberFormat="1" applyFont="1" applyFill="1" applyBorder="1" applyAlignment="1" applyProtection="1">
      <alignment/>
      <protection/>
    </xf>
    <xf numFmtId="4" fontId="2" fillId="33" borderId="38" xfId="0" applyNumberFormat="1" applyFont="1" applyFill="1" applyBorder="1" applyAlignment="1" applyProtection="1">
      <alignment/>
      <protection/>
    </xf>
    <xf numFmtId="4" fontId="4" fillId="33" borderId="39" xfId="0" applyNumberFormat="1" applyFont="1" applyFill="1" applyBorder="1" applyAlignment="1" applyProtection="1">
      <alignment/>
      <protection/>
    </xf>
    <xf numFmtId="4" fontId="2" fillId="33" borderId="39" xfId="0" applyNumberFormat="1" applyFont="1" applyFill="1" applyBorder="1" applyAlignment="1" applyProtection="1">
      <alignment/>
      <protection/>
    </xf>
    <xf numFmtId="49" fontId="2" fillId="0" borderId="0" xfId="0" applyNumberFormat="1" applyFont="1" applyAlignment="1" applyProtection="1">
      <alignment/>
      <protection hidden="1"/>
    </xf>
    <xf numFmtId="49" fontId="7" fillId="0" borderId="0" xfId="0" applyNumberFormat="1" applyFont="1" applyAlignment="1" applyProtection="1">
      <alignment vertical="center"/>
      <protection hidden="1"/>
    </xf>
    <xf numFmtId="49" fontId="3" fillId="0" borderId="18"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center"/>
      <protection hidden="1"/>
    </xf>
    <xf numFmtId="49" fontId="9" fillId="0" borderId="0" xfId="0" applyNumberFormat="1" applyFont="1" applyBorder="1" applyAlignment="1" applyProtection="1">
      <alignment/>
      <protection hidden="1"/>
    </xf>
    <xf numFmtId="49" fontId="9" fillId="0" borderId="0" xfId="0" applyNumberFormat="1" applyFont="1" applyBorder="1" applyAlignment="1" applyProtection="1">
      <alignment horizontal="center"/>
      <protection hidden="1"/>
    </xf>
    <xf numFmtId="49" fontId="3" fillId="0" borderId="0" xfId="0" applyNumberFormat="1" applyFont="1" applyBorder="1" applyAlignment="1" applyProtection="1">
      <alignment horizontal="right" vertical="center"/>
      <protection hidden="1"/>
    </xf>
    <xf numFmtId="49" fontId="2" fillId="0" borderId="0" xfId="0" applyNumberFormat="1" applyFont="1" applyBorder="1" applyAlignment="1" applyProtection="1">
      <alignment horizontal="center"/>
      <protection hidden="1"/>
    </xf>
    <xf numFmtId="49" fontId="2" fillId="0" borderId="0" xfId="0" applyNumberFormat="1" applyFont="1" applyAlignment="1" applyProtection="1">
      <alignment vertical="center"/>
      <protection hidden="1"/>
    </xf>
    <xf numFmtId="4" fontId="2" fillId="0" borderId="10" xfId="0" applyNumberFormat="1" applyFont="1" applyBorder="1" applyAlignment="1" applyProtection="1">
      <alignment/>
      <protection hidden="1"/>
    </xf>
    <xf numFmtId="4" fontId="2" fillId="0" borderId="37" xfId="0" applyNumberFormat="1" applyFont="1" applyBorder="1" applyAlignment="1" applyProtection="1">
      <alignment/>
      <protection hidden="1"/>
    </xf>
    <xf numFmtId="4" fontId="2" fillId="0" borderId="38" xfId="0" applyNumberFormat="1" applyFont="1" applyBorder="1" applyAlignment="1" applyProtection="1">
      <alignment/>
      <protection hidden="1"/>
    </xf>
    <xf numFmtId="4" fontId="4" fillId="0" borderId="0" xfId="0" applyNumberFormat="1" applyFont="1" applyFill="1" applyBorder="1" applyAlignment="1" applyProtection="1">
      <alignment vertical="center"/>
      <protection hidden="1"/>
    </xf>
    <xf numFmtId="4" fontId="4" fillId="0" borderId="40" xfId="0" applyNumberFormat="1" applyFont="1" applyFill="1" applyBorder="1" applyAlignment="1" applyProtection="1">
      <alignment vertical="center"/>
      <protection hidden="1"/>
    </xf>
    <xf numFmtId="49" fontId="2" fillId="0" borderId="0" xfId="0" applyNumberFormat="1" applyFont="1" applyBorder="1" applyAlignment="1" applyProtection="1">
      <alignment horizontal="center" vertical="center"/>
      <protection hidden="1"/>
    </xf>
    <xf numFmtId="49" fontId="2" fillId="0" borderId="41" xfId="0" applyNumberFormat="1" applyFont="1" applyFill="1" applyBorder="1" applyAlignment="1" applyProtection="1">
      <alignment vertical="center"/>
      <protection hidden="1"/>
    </xf>
    <xf numFmtId="4" fontId="4" fillId="0" borderId="36" xfId="0" applyNumberFormat="1" applyFont="1" applyFill="1" applyBorder="1" applyAlignment="1" applyProtection="1">
      <alignment/>
      <protection hidden="1"/>
    </xf>
    <xf numFmtId="4" fontId="2" fillId="0" borderId="42" xfId="0" applyNumberFormat="1" applyFont="1" applyFill="1" applyBorder="1" applyAlignment="1" applyProtection="1">
      <alignment vertical="center"/>
      <protection hidden="1"/>
    </xf>
    <xf numFmtId="49" fontId="2" fillId="0" borderId="17" xfId="0" applyNumberFormat="1" applyFont="1" applyFill="1" applyBorder="1" applyAlignment="1" applyProtection="1">
      <alignment vertical="center"/>
      <protection hidden="1"/>
    </xf>
    <xf numFmtId="49" fontId="2" fillId="0" borderId="0" xfId="0" applyNumberFormat="1" applyFont="1" applyBorder="1" applyAlignment="1" applyProtection="1">
      <alignment wrapText="1"/>
      <protection hidden="1"/>
    </xf>
    <xf numFmtId="49" fontId="2" fillId="0" borderId="0" xfId="0" applyNumberFormat="1" applyFont="1" applyBorder="1" applyAlignment="1" applyProtection="1">
      <alignment/>
      <protection hidden="1"/>
    </xf>
    <xf numFmtId="49" fontId="2" fillId="0" borderId="0" xfId="0" applyNumberFormat="1" applyFont="1" applyBorder="1" applyAlignment="1" applyProtection="1">
      <alignment vertical="center"/>
      <protection hidden="1"/>
    </xf>
    <xf numFmtId="49" fontId="2" fillId="34" borderId="0" xfId="0" applyNumberFormat="1" applyFont="1" applyFill="1" applyBorder="1" applyAlignment="1" applyProtection="1">
      <alignment horizontal="center" vertical="center" wrapText="1"/>
      <protection hidden="1"/>
    </xf>
    <xf numFmtId="49" fontId="4" fillId="34" borderId="0" xfId="0" applyNumberFormat="1" applyFont="1" applyFill="1" applyBorder="1" applyAlignment="1" applyProtection="1">
      <alignment vertical="center"/>
      <protection hidden="1"/>
    </xf>
    <xf numFmtId="4" fontId="4" fillId="34" borderId="0" xfId="0" applyNumberFormat="1" applyFont="1" applyFill="1" applyBorder="1" applyAlignment="1" applyProtection="1">
      <alignment/>
      <protection hidden="1"/>
    </xf>
    <xf numFmtId="4" fontId="4" fillId="34" borderId="0" xfId="0" applyNumberFormat="1" applyFont="1" applyFill="1" applyBorder="1" applyAlignment="1" applyProtection="1">
      <alignment vertical="center"/>
      <protection hidden="1"/>
    </xf>
    <xf numFmtId="49" fontId="4" fillId="35" borderId="43" xfId="0" applyNumberFormat="1" applyFont="1" applyFill="1" applyBorder="1" applyAlignment="1" applyProtection="1">
      <alignment/>
      <protection hidden="1"/>
    </xf>
    <xf numFmtId="49" fontId="4" fillId="35" borderId="44" xfId="0" applyNumberFormat="1" applyFont="1" applyFill="1" applyBorder="1" applyAlignment="1" applyProtection="1">
      <alignment/>
      <protection hidden="1"/>
    </xf>
    <xf numFmtId="49" fontId="4" fillId="0" borderId="0" xfId="0" applyNumberFormat="1" applyFont="1" applyFill="1" applyBorder="1" applyAlignment="1" applyProtection="1">
      <alignment horizontal="center" wrapText="1"/>
      <protection hidden="1"/>
    </xf>
    <xf numFmtId="4" fontId="4" fillId="0" borderId="0" xfId="0" applyNumberFormat="1" applyFont="1" applyFill="1" applyBorder="1" applyAlignment="1" applyProtection="1">
      <alignment/>
      <protection hidden="1"/>
    </xf>
    <xf numFmtId="49" fontId="10" fillId="0" borderId="0" xfId="0" applyNumberFormat="1" applyFont="1" applyFill="1" applyBorder="1" applyAlignment="1" applyProtection="1">
      <alignment horizontal="left"/>
      <protection hidden="1"/>
    </xf>
    <xf numFmtId="49" fontId="4" fillId="0" borderId="0" xfId="0" applyNumberFormat="1" applyFont="1" applyFill="1" applyBorder="1" applyAlignment="1" applyProtection="1">
      <alignment horizontal="left"/>
      <protection hidden="1"/>
    </xf>
    <xf numFmtId="49" fontId="2" fillId="0" borderId="45" xfId="0" applyNumberFormat="1" applyFont="1" applyBorder="1" applyAlignment="1" applyProtection="1">
      <alignment vertical="center" wrapText="1"/>
      <protection hidden="1"/>
    </xf>
    <xf numFmtId="49" fontId="2" fillId="0" borderId="15" xfId="0" applyNumberFormat="1" applyFont="1" applyFill="1" applyBorder="1" applyAlignment="1" applyProtection="1">
      <alignment vertical="center"/>
      <protection hidden="1"/>
    </xf>
    <xf numFmtId="4" fontId="2" fillId="0" borderId="11" xfId="0" applyNumberFormat="1" applyFont="1" applyFill="1" applyBorder="1" applyAlignment="1" applyProtection="1">
      <alignment vertical="center"/>
      <protection hidden="1"/>
    </xf>
    <xf numFmtId="4" fontId="4" fillId="0" borderId="39" xfId="0" applyNumberFormat="1" applyFont="1" applyFill="1" applyBorder="1" applyAlignment="1" applyProtection="1">
      <alignment vertical="center"/>
      <protection hidden="1"/>
    </xf>
    <xf numFmtId="4" fontId="2" fillId="0" borderId="46" xfId="0" applyNumberFormat="1" applyFont="1" applyFill="1" applyBorder="1" applyAlignment="1" applyProtection="1">
      <alignment vertical="center"/>
      <protection hidden="1"/>
    </xf>
    <xf numFmtId="0" fontId="0" fillId="0" borderId="45" xfId="0" applyBorder="1" applyAlignment="1" applyProtection="1">
      <alignment vertical="center" wrapText="1"/>
      <protection hidden="1"/>
    </xf>
    <xf numFmtId="49" fontId="4" fillId="35" borderId="43" xfId="0" applyNumberFormat="1" applyFont="1" applyFill="1" applyBorder="1" applyAlignment="1" applyProtection="1">
      <alignment vertical="center"/>
      <protection hidden="1"/>
    </xf>
    <xf numFmtId="0" fontId="2" fillId="0" borderId="0" xfId="0" applyNumberFormat="1" applyFont="1" applyAlignment="1" applyProtection="1">
      <alignment horizontal="right" vertical="center"/>
      <protection hidden="1"/>
    </xf>
    <xf numFmtId="49" fontId="2" fillId="0" borderId="0" xfId="0" applyNumberFormat="1" applyFont="1" applyFill="1" applyAlignment="1" applyProtection="1">
      <alignment vertical="center"/>
      <protection hidden="1"/>
    </xf>
    <xf numFmtId="49" fontId="66" fillId="0" borderId="0" xfId="0" applyNumberFormat="1" applyFont="1" applyAlignment="1" applyProtection="1">
      <alignment/>
      <protection hidden="1"/>
    </xf>
    <xf numFmtId="49" fontId="2" fillId="0" borderId="10" xfId="0" applyNumberFormat="1" applyFont="1" applyBorder="1" applyAlignment="1" applyProtection="1">
      <alignment/>
      <protection hidden="1"/>
    </xf>
    <xf numFmtId="0" fontId="0" fillId="0" borderId="0" xfId="0" applyBorder="1" applyAlignment="1" applyProtection="1">
      <alignment/>
      <protection hidden="1"/>
    </xf>
    <xf numFmtId="49" fontId="3" fillId="0" borderId="33" xfId="0" applyNumberFormat="1" applyFont="1" applyBorder="1" applyAlignment="1" applyProtection="1">
      <alignment vertical="center"/>
      <protection hidden="1"/>
    </xf>
    <xf numFmtId="49" fontId="3" fillId="0" borderId="41" xfId="0" applyNumberFormat="1" applyFont="1" applyBorder="1" applyAlignment="1" applyProtection="1">
      <alignment horizontal="left" vertical="center"/>
      <protection hidden="1"/>
    </xf>
    <xf numFmtId="49" fontId="3" fillId="0" borderId="47" xfId="0" applyNumberFormat="1" applyFont="1" applyBorder="1" applyAlignment="1" applyProtection="1">
      <alignment horizontal="left" vertical="center"/>
      <protection hidden="1"/>
    </xf>
    <xf numFmtId="49" fontId="3" fillId="0" borderId="30" xfId="0" applyNumberFormat="1" applyFont="1" applyBorder="1" applyAlignment="1" applyProtection="1">
      <alignment horizontal="left" vertical="center"/>
      <protection hidden="1"/>
    </xf>
    <xf numFmtId="49" fontId="3" fillId="0" borderId="48" xfId="0" applyNumberFormat="1" applyFont="1" applyBorder="1" applyAlignment="1" applyProtection="1">
      <alignment horizontal="left" vertical="center"/>
      <protection hidden="1"/>
    </xf>
    <xf numFmtId="49" fontId="3" fillId="0" borderId="49" xfId="0" applyNumberFormat="1" applyFont="1" applyBorder="1" applyAlignment="1" applyProtection="1">
      <alignment horizontal="left" vertical="center"/>
      <protection hidden="1"/>
    </xf>
    <xf numFmtId="49" fontId="3" fillId="0" borderId="50" xfId="0" applyNumberFormat="1" applyFont="1" applyBorder="1" applyAlignment="1" applyProtection="1">
      <alignment horizontal="left" vertical="center"/>
      <protection hidden="1"/>
    </xf>
    <xf numFmtId="49" fontId="2" fillId="0" borderId="51" xfId="0" applyNumberFormat="1" applyFont="1" applyBorder="1" applyAlignment="1" applyProtection="1">
      <alignment horizontal="center"/>
      <protection hidden="1"/>
    </xf>
    <xf numFmtId="49" fontId="2" fillId="0" borderId="45" xfId="0" applyNumberFormat="1" applyFont="1" applyBorder="1" applyAlignment="1" applyProtection="1">
      <alignment/>
      <protection hidden="1"/>
    </xf>
    <xf numFmtId="49" fontId="2" fillId="0" borderId="49" xfId="0" applyNumberFormat="1" applyFont="1" applyBorder="1" applyAlignment="1" applyProtection="1">
      <alignment horizontal="center"/>
      <protection hidden="1"/>
    </xf>
    <xf numFmtId="49" fontId="2" fillId="0" borderId="52" xfId="0" applyNumberFormat="1" applyFont="1" applyBorder="1" applyAlignment="1" applyProtection="1">
      <alignment horizontal="center"/>
      <protection hidden="1"/>
    </xf>
    <xf numFmtId="49" fontId="2" fillId="0" borderId="50" xfId="0" applyNumberFormat="1" applyFont="1" applyBorder="1" applyAlignment="1" applyProtection="1">
      <alignment horizontal="center"/>
      <protection hidden="1"/>
    </xf>
    <xf numFmtId="49" fontId="2" fillId="0" borderId="36" xfId="0" applyNumberFormat="1" applyFont="1" applyBorder="1" applyAlignment="1" applyProtection="1">
      <alignment vertical="center"/>
      <protection hidden="1"/>
    </xf>
    <xf numFmtId="4" fontId="2" fillId="10" borderId="53" xfId="0" applyNumberFormat="1" applyFont="1" applyFill="1" applyBorder="1" applyAlignment="1" applyProtection="1">
      <alignment vertical="center"/>
      <protection hidden="1"/>
    </xf>
    <xf numFmtId="49" fontId="2" fillId="0" borderId="10" xfId="0" applyNumberFormat="1" applyFont="1" applyBorder="1" applyAlignment="1" applyProtection="1">
      <alignment vertical="center"/>
      <protection hidden="1"/>
    </xf>
    <xf numFmtId="4" fontId="2" fillId="0" borderId="10" xfId="0" applyNumberFormat="1" applyFont="1" applyBorder="1" applyAlignment="1" applyProtection="1">
      <alignment/>
      <protection hidden="1"/>
    </xf>
    <xf numFmtId="4" fontId="2" fillId="10" borderId="54" xfId="0" applyNumberFormat="1" applyFont="1" applyFill="1" applyBorder="1" applyAlignment="1" applyProtection="1">
      <alignment vertical="center"/>
      <protection hidden="1"/>
    </xf>
    <xf numFmtId="49" fontId="2" fillId="0" borderId="37" xfId="0" applyNumberFormat="1" applyFont="1" applyBorder="1" applyAlignment="1" applyProtection="1">
      <alignment vertical="center"/>
      <protection hidden="1"/>
    </xf>
    <xf numFmtId="4" fontId="2" fillId="10" borderId="55" xfId="0" applyNumberFormat="1" applyFont="1" applyFill="1" applyBorder="1" applyAlignment="1" applyProtection="1">
      <alignment vertical="center"/>
      <protection hidden="1"/>
    </xf>
    <xf numFmtId="49" fontId="2" fillId="0" borderId="38" xfId="0" applyNumberFormat="1" applyFont="1" applyBorder="1" applyAlignment="1" applyProtection="1">
      <alignment vertical="center"/>
      <protection hidden="1"/>
    </xf>
    <xf numFmtId="4" fontId="2" fillId="0" borderId="25" xfId="0" applyNumberFormat="1" applyFont="1" applyFill="1" applyBorder="1" applyAlignment="1" applyProtection="1">
      <alignment vertical="center"/>
      <protection hidden="1"/>
    </xf>
    <xf numFmtId="4" fontId="2" fillId="0" borderId="26" xfId="0" applyNumberFormat="1" applyFont="1" applyFill="1" applyBorder="1" applyAlignment="1" applyProtection="1">
      <alignment vertical="center"/>
      <protection hidden="1"/>
    </xf>
    <xf numFmtId="4" fontId="2" fillId="0" borderId="27" xfId="0" applyNumberFormat="1" applyFont="1" applyFill="1" applyBorder="1" applyAlignment="1" applyProtection="1">
      <alignment vertical="center"/>
      <protection hidden="1"/>
    </xf>
    <xf numFmtId="4" fontId="2" fillId="10" borderId="56" xfId="0" applyNumberFormat="1" applyFont="1" applyFill="1" applyBorder="1" applyAlignment="1" applyProtection="1">
      <alignment vertical="center"/>
      <protection hidden="1"/>
    </xf>
    <xf numFmtId="4" fontId="2" fillId="0" borderId="23" xfId="0" applyNumberFormat="1" applyFont="1" applyFill="1" applyBorder="1" applyAlignment="1" applyProtection="1">
      <alignment vertical="center"/>
      <protection hidden="1"/>
    </xf>
    <xf numFmtId="4" fontId="2" fillId="0" borderId="24" xfId="0" applyNumberFormat="1" applyFont="1" applyFill="1" applyBorder="1" applyAlignment="1" applyProtection="1">
      <alignment vertical="center"/>
      <protection hidden="1"/>
    </xf>
    <xf numFmtId="4" fontId="2" fillId="0" borderId="14" xfId="0" applyNumberFormat="1" applyFont="1" applyFill="1" applyBorder="1" applyAlignment="1" applyProtection="1">
      <alignment vertical="center"/>
      <protection hidden="1"/>
    </xf>
    <xf numFmtId="4" fontId="4" fillId="0" borderId="39" xfId="0" applyNumberFormat="1" applyFont="1" applyFill="1" applyBorder="1" applyAlignment="1" applyProtection="1">
      <alignment/>
      <protection hidden="1"/>
    </xf>
    <xf numFmtId="0" fontId="67" fillId="0" borderId="0" xfId="0" applyNumberFormat="1" applyFont="1" applyBorder="1" applyAlignment="1" applyProtection="1">
      <alignment horizontal="center" vertical="center"/>
      <protection hidden="1"/>
    </xf>
    <xf numFmtId="4" fontId="2" fillId="10" borderId="42" xfId="0" applyNumberFormat="1" applyFont="1" applyFill="1" applyBorder="1" applyAlignment="1" applyProtection="1">
      <alignment vertical="center"/>
      <protection hidden="1"/>
    </xf>
    <xf numFmtId="4" fontId="4" fillId="0" borderId="10" xfId="0" applyNumberFormat="1" applyFont="1" applyFill="1" applyBorder="1" applyAlignment="1" applyProtection="1">
      <alignment vertical="center"/>
      <protection hidden="1"/>
    </xf>
    <xf numFmtId="4" fontId="2" fillId="0" borderId="20" xfId="0" applyNumberFormat="1" applyFont="1" applyFill="1" applyBorder="1" applyAlignment="1" applyProtection="1">
      <alignment vertical="center"/>
      <protection hidden="1"/>
    </xf>
    <xf numFmtId="4" fontId="2" fillId="0" borderId="21" xfId="0" applyNumberFormat="1" applyFont="1" applyFill="1" applyBorder="1" applyAlignment="1" applyProtection="1">
      <alignment vertical="center"/>
      <protection hidden="1"/>
    </xf>
    <xf numFmtId="4" fontId="2" fillId="0" borderId="22" xfId="0" applyNumberFormat="1" applyFont="1" applyFill="1" applyBorder="1" applyAlignment="1" applyProtection="1">
      <alignment vertical="center"/>
      <protection hidden="1"/>
    </xf>
    <xf numFmtId="4" fontId="2" fillId="10" borderId="57" xfId="0" applyNumberFormat="1" applyFont="1" applyFill="1" applyBorder="1" applyAlignment="1" applyProtection="1">
      <alignment vertical="center"/>
      <protection hidden="1"/>
    </xf>
    <xf numFmtId="4" fontId="2" fillId="0" borderId="31" xfId="0" applyNumberFormat="1" applyFont="1" applyFill="1" applyBorder="1" applyAlignment="1" applyProtection="1">
      <alignment vertical="center"/>
      <protection hidden="1"/>
    </xf>
    <xf numFmtId="4" fontId="2" fillId="0" borderId="32" xfId="0" applyNumberFormat="1" applyFont="1" applyFill="1" applyBorder="1" applyAlignment="1" applyProtection="1">
      <alignment vertical="center"/>
      <protection hidden="1"/>
    </xf>
    <xf numFmtId="10" fontId="2" fillId="0" borderId="38" xfId="49" applyNumberFormat="1" applyFont="1" applyFill="1" applyBorder="1" applyAlignment="1" applyProtection="1">
      <alignment horizontal="right" vertical="center"/>
      <protection hidden="1"/>
    </xf>
    <xf numFmtId="172" fontId="2" fillId="0" borderId="38" xfId="0" applyNumberFormat="1" applyFont="1" applyFill="1" applyBorder="1" applyAlignment="1" applyProtection="1">
      <alignment horizontal="left" vertical="center"/>
      <protection hidden="1"/>
    </xf>
    <xf numFmtId="4" fontId="2" fillId="10" borderId="56" xfId="0" applyNumberFormat="1" applyFont="1" applyFill="1" applyBorder="1" applyAlignment="1" applyProtection="1">
      <alignment horizontal="right" vertical="center"/>
      <protection hidden="1"/>
    </xf>
    <xf numFmtId="4" fontId="4" fillId="0" borderId="52" xfId="0" applyNumberFormat="1" applyFont="1" applyFill="1" applyBorder="1" applyAlignment="1" applyProtection="1">
      <alignment vertical="center"/>
      <protection hidden="1"/>
    </xf>
    <xf numFmtId="4" fontId="2" fillId="0" borderId="58" xfId="0" applyNumberFormat="1" applyFont="1" applyFill="1" applyBorder="1" applyAlignment="1" applyProtection="1">
      <alignment vertical="center"/>
      <protection hidden="1"/>
    </xf>
    <xf numFmtId="4" fontId="2" fillId="0" borderId="59" xfId="0" applyNumberFormat="1" applyFont="1" applyFill="1" applyBorder="1" applyAlignment="1" applyProtection="1">
      <alignment vertical="center"/>
      <protection hidden="1"/>
    </xf>
    <xf numFmtId="4" fontId="2" fillId="10" borderId="60" xfId="0" applyNumberFormat="1" applyFont="1" applyFill="1" applyBorder="1" applyAlignment="1" applyProtection="1">
      <alignment vertical="center"/>
      <protection hidden="1"/>
    </xf>
    <xf numFmtId="4" fontId="2" fillId="0" borderId="30" xfId="0" applyNumberFormat="1" applyFont="1" applyFill="1" applyBorder="1" applyAlignment="1" applyProtection="1">
      <alignment vertical="center"/>
      <protection hidden="1"/>
    </xf>
    <xf numFmtId="10" fontId="2" fillId="0" borderId="39" xfId="49" applyNumberFormat="1" applyFont="1" applyFill="1" applyBorder="1" applyAlignment="1" applyProtection="1">
      <alignment horizontal="right" vertical="center"/>
      <protection hidden="1"/>
    </xf>
    <xf numFmtId="4" fontId="2" fillId="10" borderId="61" xfId="0" applyNumberFormat="1" applyFont="1" applyFill="1" applyBorder="1" applyAlignment="1" applyProtection="1">
      <alignment vertical="center"/>
      <protection hidden="1"/>
    </xf>
    <xf numFmtId="4" fontId="4" fillId="35" borderId="62" xfId="0" applyNumberFormat="1" applyFont="1" applyFill="1" applyBorder="1" applyAlignment="1" applyProtection="1">
      <alignment vertical="center"/>
      <protection hidden="1"/>
    </xf>
    <xf numFmtId="49" fontId="4" fillId="12" borderId="43" xfId="0" applyNumberFormat="1" applyFont="1" applyFill="1" applyBorder="1" applyAlignment="1" applyProtection="1">
      <alignment/>
      <protection hidden="1"/>
    </xf>
    <xf numFmtId="49" fontId="4" fillId="12" borderId="44" xfId="0" applyNumberFormat="1" applyFont="1" applyFill="1" applyBorder="1" applyAlignment="1" applyProtection="1">
      <alignment/>
      <protection hidden="1"/>
    </xf>
    <xf numFmtId="4" fontId="4" fillId="12" borderId="62" xfId="0" applyNumberFormat="1" applyFont="1" applyFill="1" applyBorder="1" applyAlignment="1" applyProtection="1">
      <alignment vertical="center"/>
      <protection hidden="1"/>
    </xf>
    <xf numFmtId="4" fontId="2" fillId="0" borderId="36" xfId="0" applyNumberFormat="1" applyFont="1" applyFill="1" applyBorder="1" applyAlignment="1" applyProtection="1">
      <alignment/>
      <protection hidden="1"/>
    </xf>
    <xf numFmtId="4" fontId="2" fillId="0" borderId="18" xfId="0" applyNumberFormat="1" applyFont="1" applyFill="1" applyBorder="1" applyAlignment="1" applyProtection="1">
      <alignment vertical="center"/>
      <protection hidden="1"/>
    </xf>
    <xf numFmtId="4" fontId="2" fillId="0" borderId="19" xfId="0" applyNumberFormat="1" applyFont="1" applyFill="1" applyBorder="1" applyAlignment="1" applyProtection="1">
      <alignment vertical="center"/>
      <protection hidden="1"/>
    </xf>
    <xf numFmtId="4" fontId="2" fillId="0" borderId="39" xfId="0" applyNumberFormat="1" applyFont="1" applyFill="1" applyBorder="1" applyAlignment="1" applyProtection="1">
      <alignment/>
      <protection hidden="1"/>
    </xf>
    <xf numFmtId="4" fontId="2" fillId="0" borderId="33" xfId="0" applyNumberFormat="1" applyFont="1" applyFill="1" applyBorder="1" applyAlignment="1" applyProtection="1">
      <alignment vertical="center"/>
      <protection hidden="1"/>
    </xf>
    <xf numFmtId="4" fontId="2" fillId="0" borderId="34" xfId="0" applyNumberFormat="1" applyFont="1" applyFill="1" applyBorder="1" applyAlignment="1" applyProtection="1">
      <alignment vertical="center"/>
      <protection hidden="1"/>
    </xf>
    <xf numFmtId="4" fontId="2" fillId="0" borderId="12" xfId="0" applyNumberFormat="1" applyFont="1" applyFill="1" applyBorder="1" applyAlignment="1" applyProtection="1">
      <alignment vertical="center"/>
      <protection hidden="1"/>
    </xf>
    <xf numFmtId="4" fontId="4" fillId="35" borderId="63" xfId="0" applyNumberFormat="1" applyFont="1" applyFill="1" applyBorder="1" applyAlignment="1" applyProtection="1">
      <alignment vertical="center"/>
      <protection hidden="1"/>
    </xf>
    <xf numFmtId="4" fontId="4" fillId="35" borderId="64" xfId="0" applyNumberFormat="1" applyFont="1" applyFill="1" applyBorder="1" applyAlignment="1" applyProtection="1">
      <alignment vertical="center"/>
      <protection hidden="1"/>
    </xf>
    <xf numFmtId="4" fontId="4" fillId="0" borderId="62" xfId="0" applyNumberFormat="1" applyFont="1" applyFill="1" applyBorder="1" applyAlignment="1" applyProtection="1">
      <alignment vertical="center"/>
      <protection hidden="1"/>
    </xf>
    <xf numFmtId="4" fontId="4" fillId="0" borderId="63" xfId="0" applyNumberFormat="1" applyFont="1" applyFill="1" applyBorder="1" applyAlignment="1" applyProtection="1">
      <alignment vertical="center"/>
      <protection hidden="1"/>
    </xf>
    <xf numFmtId="4" fontId="4" fillId="0" borderId="64" xfId="0" applyNumberFormat="1" applyFont="1" applyFill="1" applyBorder="1" applyAlignment="1" applyProtection="1">
      <alignment vertical="center"/>
      <protection hidden="1"/>
    </xf>
    <xf numFmtId="4" fontId="2" fillId="0" borderId="0" xfId="0" applyNumberFormat="1" applyFont="1" applyFill="1" applyBorder="1" applyAlignment="1" applyProtection="1">
      <alignment/>
      <protection hidden="1"/>
    </xf>
    <xf numFmtId="4" fontId="4" fillId="0" borderId="65" xfId="0" applyNumberFormat="1" applyFont="1" applyFill="1" applyBorder="1" applyAlignment="1" applyProtection="1">
      <alignment/>
      <protection hidden="1"/>
    </xf>
    <xf numFmtId="49" fontId="13" fillId="0" borderId="0" xfId="0" applyNumberFormat="1" applyFont="1" applyAlignment="1" applyProtection="1">
      <alignment vertical="center"/>
      <protection hidden="1"/>
    </xf>
    <xf numFmtId="0" fontId="68" fillId="0" borderId="0" xfId="0" applyFont="1" applyAlignment="1">
      <alignment horizontal="left" vertical="center"/>
    </xf>
    <xf numFmtId="0" fontId="14" fillId="0" borderId="0" xfId="0" applyFont="1" applyAlignment="1">
      <alignment/>
    </xf>
    <xf numFmtId="0" fontId="15"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14" fontId="14" fillId="0" borderId="0" xfId="0" applyNumberFormat="1" applyFont="1" applyAlignment="1">
      <alignment horizontal="center" vertical="center" wrapText="1"/>
    </xf>
    <xf numFmtId="0" fontId="14" fillId="0" borderId="0" xfId="0" applyFont="1" applyAlignment="1" quotePrefix="1">
      <alignment horizontal="center" vertical="center" wrapText="1"/>
    </xf>
    <xf numFmtId="0" fontId="14" fillId="0" borderId="0" xfId="0" applyFont="1" applyAlignment="1" quotePrefix="1">
      <alignment vertical="center" wrapText="1"/>
    </xf>
    <xf numFmtId="4" fontId="4" fillId="12" borderId="44" xfId="0" applyNumberFormat="1" applyFont="1" applyFill="1" applyBorder="1" applyAlignment="1" applyProtection="1">
      <alignment/>
      <protection hidden="1"/>
    </xf>
    <xf numFmtId="49" fontId="2" fillId="0" borderId="17" xfId="0" applyNumberFormat="1" applyFont="1" applyBorder="1" applyAlignment="1" applyProtection="1" quotePrefix="1">
      <alignment vertical="center"/>
      <protection hidden="1"/>
    </xf>
    <xf numFmtId="49" fontId="2" fillId="0" borderId="16" xfId="0" applyNumberFormat="1" applyFont="1" applyBorder="1" applyAlignment="1" applyProtection="1" quotePrefix="1">
      <alignment vertical="center"/>
      <protection hidden="1"/>
    </xf>
    <xf numFmtId="4" fontId="2" fillId="0" borderId="65" xfId="0" applyNumberFormat="1" applyFont="1" applyFill="1" applyBorder="1" applyAlignment="1" applyProtection="1">
      <alignment/>
      <protection hidden="1"/>
    </xf>
    <xf numFmtId="4" fontId="2" fillId="0" borderId="28" xfId="0" applyNumberFormat="1" applyFont="1" applyFill="1" applyBorder="1" applyAlignment="1" applyProtection="1">
      <alignment vertical="center"/>
      <protection hidden="1"/>
    </xf>
    <xf numFmtId="4" fontId="2" fillId="0" borderId="29" xfId="0" applyNumberFormat="1" applyFont="1" applyFill="1" applyBorder="1" applyAlignment="1" applyProtection="1">
      <alignment vertical="center"/>
      <protection hidden="1"/>
    </xf>
    <xf numFmtId="4" fontId="2" fillId="0" borderId="13" xfId="0" applyNumberFormat="1" applyFont="1" applyFill="1" applyBorder="1" applyAlignment="1" applyProtection="1">
      <alignment vertical="center"/>
      <protection hidden="1"/>
    </xf>
    <xf numFmtId="49" fontId="4" fillId="12" borderId="66" xfId="0" applyNumberFormat="1" applyFont="1" applyFill="1" applyBorder="1" applyAlignment="1" applyProtection="1">
      <alignment vertical="center"/>
      <protection hidden="1"/>
    </xf>
    <xf numFmtId="49" fontId="4" fillId="12" borderId="67" xfId="0" applyNumberFormat="1" applyFont="1" applyFill="1" applyBorder="1" applyAlignment="1" applyProtection="1">
      <alignment vertical="center"/>
      <protection hidden="1"/>
    </xf>
    <xf numFmtId="4" fontId="4" fillId="12" borderId="68" xfId="0" applyNumberFormat="1" applyFont="1" applyFill="1" applyBorder="1" applyAlignment="1" applyProtection="1">
      <alignment vertical="center"/>
      <protection hidden="1"/>
    </xf>
    <xf numFmtId="4" fontId="4" fillId="12" borderId="69" xfId="0" applyNumberFormat="1" applyFont="1" applyFill="1" applyBorder="1" applyAlignment="1" applyProtection="1">
      <alignment vertical="center"/>
      <protection hidden="1"/>
    </xf>
    <xf numFmtId="4" fontId="4" fillId="12" borderId="70" xfId="0" applyNumberFormat="1" applyFont="1" applyFill="1" applyBorder="1" applyAlignment="1" applyProtection="1">
      <alignment vertical="center"/>
      <protection hidden="1"/>
    </xf>
    <xf numFmtId="4" fontId="4" fillId="0" borderId="71" xfId="0" applyNumberFormat="1" applyFont="1" applyFill="1" applyBorder="1" applyAlignment="1" applyProtection="1">
      <alignment/>
      <protection hidden="1"/>
    </xf>
    <xf numFmtId="49" fontId="2" fillId="0" borderId="36" xfId="0" applyNumberFormat="1" applyFont="1" applyBorder="1" applyAlignment="1" applyProtection="1">
      <alignment/>
      <protection hidden="1"/>
    </xf>
    <xf numFmtId="10" fontId="2" fillId="0" borderId="18" xfId="0" applyNumberFormat="1" applyFont="1" applyFill="1" applyBorder="1" applyAlignment="1" applyProtection="1">
      <alignment vertical="center"/>
      <protection hidden="1"/>
    </xf>
    <xf numFmtId="10" fontId="2" fillId="0" borderId="19" xfId="0" applyNumberFormat="1" applyFont="1" applyFill="1" applyBorder="1" applyAlignment="1" applyProtection="1">
      <alignment vertical="center"/>
      <protection hidden="1"/>
    </xf>
    <xf numFmtId="10" fontId="2" fillId="0" borderId="11" xfId="0" applyNumberFormat="1" applyFont="1" applyFill="1" applyBorder="1" applyAlignment="1" applyProtection="1">
      <alignment vertical="center"/>
      <protection hidden="1"/>
    </xf>
    <xf numFmtId="10" fontId="2" fillId="0" borderId="11" xfId="0" applyNumberFormat="1" applyFont="1" applyFill="1" applyBorder="1" applyAlignment="1" applyProtection="1">
      <alignment/>
      <protection hidden="1"/>
    </xf>
    <xf numFmtId="49" fontId="2" fillId="13" borderId="39" xfId="0" applyNumberFormat="1" applyFont="1" applyFill="1" applyBorder="1" applyAlignment="1" applyProtection="1">
      <alignment/>
      <protection hidden="1"/>
    </xf>
    <xf numFmtId="4" fontId="2" fillId="13" borderId="33" xfId="0" applyNumberFormat="1" applyFont="1" applyFill="1" applyBorder="1" applyAlignment="1" applyProtection="1">
      <alignment vertical="center"/>
      <protection hidden="1"/>
    </xf>
    <xf numFmtId="4" fontId="2" fillId="13" borderId="34" xfId="0" applyNumberFormat="1" applyFont="1" applyFill="1" applyBorder="1" applyAlignment="1" applyProtection="1">
      <alignment vertical="center"/>
      <protection hidden="1"/>
    </xf>
    <xf numFmtId="4" fontId="2" fillId="13" borderId="12" xfId="0" applyNumberFormat="1" applyFont="1" applyFill="1" applyBorder="1" applyAlignment="1" applyProtection="1">
      <alignment vertical="center"/>
      <protection hidden="1"/>
    </xf>
    <xf numFmtId="4" fontId="2" fillId="13" borderId="12" xfId="0" applyNumberFormat="1" applyFont="1" applyFill="1" applyBorder="1" applyAlignment="1" applyProtection="1">
      <alignment/>
      <protection hidden="1"/>
    </xf>
    <xf numFmtId="4" fontId="4" fillId="35" borderId="72" xfId="0" applyNumberFormat="1" applyFont="1" applyFill="1" applyBorder="1" applyAlignment="1" applyProtection="1">
      <alignment/>
      <protection hidden="1"/>
    </xf>
    <xf numFmtId="4" fontId="4" fillId="12" borderId="72" xfId="0" applyNumberFormat="1" applyFont="1" applyFill="1" applyBorder="1" applyAlignment="1" applyProtection="1">
      <alignment/>
      <protection hidden="1"/>
    </xf>
    <xf numFmtId="0" fontId="14" fillId="0" borderId="0" xfId="0" applyFont="1" applyAlignment="1">
      <alignment/>
    </xf>
    <xf numFmtId="0" fontId="18" fillId="0" borderId="0" xfId="0" applyFont="1" applyAlignment="1">
      <alignment vertical="top"/>
    </xf>
    <xf numFmtId="0" fontId="14" fillId="0" borderId="0" xfId="0" applyFont="1" applyAlignment="1">
      <alignment vertical="top" wrapText="1"/>
    </xf>
    <xf numFmtId="0" fontId="14" fillId="0" borderId="0" xfId="0" applyFont="1" applyAlignment="1">
      <alignment vertical="top"/>
    </xf>
    <xf numFmtId="0" fontId="14" fillId="0" borderId="0" xfId="0" applyFont="1" applyAlignment="1">
      <alignment horizontal="center" vertical="top" wrapText="1"/>
    </xf>
    <xf numFmtId="0" fontId="15" fillId="0" borderId="0" xfId="0" applyFont="1" applyAlignment="1">
      <alignment vertical="center" wrapText="1"/>
    </xf>
    <xf numFmtId="0" fontId="15" fillId="0" borderId="0" xfId="0" applyFont="1" applyAlignment="1">
      <alignment/>
    </xf>
    <xf numFmtId="0" fontId="14" fillId="0" borderId="0" xfId="0" applyFont="1" applyAlignment="1" applyProtection="1">
      <alignment/>
      <protection hidden="1"/>
    </xf>
    <xf numFmtId="0" fontId="14" fillId="0" borderId="0" xfId="0" applyFont="1" applyAlignment="1" applyProtection="1">
      <alignment horizontal="center" vertical="center" wrapText="1"/>
      <protection hidden="1"/>
    </xf>
    <xf numFmtId="0" fontId="69" fillId="0" borderId="0" xfId="0" applyFont="1" applyAlignment="1" applyProtection="1">
      <alignment horizontal="left" vertical="center"/>
      <protection hidden="1"/>
    </xf>
    <xf numFmtId="0" fontId="14" fillId="0" borderId="0" xfId="0" applyFont="1" applyAlignment="1" applyProtection="1">
      <alignment horizontal="left" vertical="top" wrapText="1"/>
      <protection hidden="1"/>
    </xf>
    <xf numFmtId="0" fontId="20" fillId="0" borderId="0" xfId="0" applyFont="1" applyAlignment="1" applyProtection="1">
      <alignment/>
      <protection hidden="1"/>
    </xf>
    <xf numFmtId="0" fontId="15" fillId="0" borderId="0" xfId="0" applyFont="1" applyAlignment="1" applyProtection="1">
      <alignment/>
      <protection hidden="1"/>
    </xf>
    <xf numFmtId="0" fontId="14" fillId="0" borderId="0" xfId="0" applyFont="1" applyAlignment="1" applyProtection="1">
      <alignment vertical="top"/>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horizontal="right" vertical="top"/>
      <protection hidden="1"/>
    </xf>
    <xf numFmtId="0" fontId="14" fillId="0" borderId="0" xfId="0" applyFont="1" applyAlignment="1" applyProtection="1">
      <alignment vertical="top" wrapText="1"/>
      <protection hidden="1"/>
    </xf>
    <xf numFmtId="0" fontId="18" fillId="0" borderId="0" xfId="0" applyFont="1" applyAlignment="1" applyProtection="1">
      <alignment vertical="top"/>
      <protection hidden="1"/>
    </xf>
    <xf numFmtId="0" fontId="17" fillId="0" borderId="0" xfId="0" applyFont="1" applyAlignment="1" applyProtection="1">
      <alignment horizontal="justify" vertical="top"/>
      <protection hidden="1"/>
    </xf>
    <xf numFmtId="4" fontId="2" fillId="33" borderId="73" xfId="0" applyNumberFormat="1" applyFont="1" applyFill="1" applyBorder="1" applyAlignment="1" applyProtection="1">
      <alignment vertical="center"/>
      <protection/>
    </xf>
    <xf numFmtId="4" fontId="2" fillId="36" borderId="30" xfId="0" applyNumberFormat="1" applyFont="1" applyFill="1" applyBorder="1" applyAlignment="1" applyProtection="1">
      <alignment vertical="center"/>
      <protection/>
    </xf>
    <xf numFmtId="4" fontId="2" fillId="36" borderId="31" xfId="0" applyNumberFormat="1" applyFont="1" applyFill="1" applyBorder="1" applyAlignment="1" applyProtection="1">
      <alignment vertical="center"/>
      <protection/>
    </xf>
    <xf numFmtId="4" fontId="2" fillId="36" borderId="73" xfId="0" applyNumberFormat="1" applyFont="1" applyFill="1" applyBorder="1" applyAlignment="1" applyProtection="1">
      <alignment vertical="center"/>
      <protection/>
    </xf>
    <xf numFmtId="4" fontId="2" fillId="10" borderId="40" xfId="0" applyNumberFormat="1" applyFont="1" applyFill="1" applyBorder="1" applyAlignment="1" applyProtection="1">
      <alignment horizontal="right" vertical="center"/>
      <protection hidden="1"/>
    </xf>
    <xf numFmtId="4" fontId="2" fillId="36" borderId="18" xfId="0" applyNumberFormat="1" applyFont="1" applyFill="1" applyBorder="1" applyAlignment="1" applyProtection="1">
      <alignment vertical="center"/>
      <protection/>
    </xf>
    <xf numFmtId="4" fontId="2" fillId="36" borderId="19" xfId="0" applyNumberFormat="1" applyFont="1" applyFill="1" applyBorder="1" applyAlignment="1" applyProtection="1">
      <alignment vertical="center"/>
      <protection/>
    </xf>
    <xf numFmtId="4" fontId="2" fillId="36" borderId="11" xfId="0" applyNumberFormat="1" applyFont="1" applyFill="1" applyBorder="1" applyAlignment="1" applyProtection="1">
      <alignment vertical="center"/>
      <protection/>
    </xf>
    <xf numFmtId="4" fontId="2" fillId="36" borderId="20" xfId="0" applyNumberFormat="1" applyFont="1" applyFill="1" applyBorder="1" applyAlignment="1" applyProtection="1">
      <alignment vertical="center"/>
      <protection/>
    </xf>
    <xf numFmtId="4" fontId="2" fillId="36" borderId="21" xfId="0" applyNumberFormat="1" applyFont="1" applyFill="1" applyBorder="1" applyAlignment="1" applyProtection="1">
      <alignment vertical="center"/>
      <protection/>
    </xf>
    <xf numFmtId="4" fontId="2" fillId="36" borderId="22" xfId="0" applyNumberFormat="1" applyFont="1" applyFill="1" applyBorder="1" applyAlignment="1" applyProtection="1">
      <alignment vertical="center"/>
      <protection/>
    </xf>
    <xf numFmtId="4" fontId="2" fillId="36" borderId="23" xfId="0" applyNumberFormat="1" applyFont="1" applyFill="1" applyBorder="1" applyAlignment="1" applyProtection="1">
      <alignment vertical="center"/>
      <protection/>
    </xf>
    <xf numFmtId="4" fontId="2" fillId="36" borderId="24" xfId="0" applyNumberFormat="1" applyFont="1" applyFill="1" applyBorder="1" applyAlignment="1" applyProtection="1">
      <alignment vertical="center"/>
      <protection/>
    </xf>
    <xf numFmtId="4" fontId="2" fillId="36" borderId="14" xfId="0" applyNumberFormat="1" applyFont="1" applyFill="1" applyBorder="1" applyAlignment="1" applyProtection="1">
      <alignment vertical="center"/>
      <protection/>
    </xf>
    <xf numFmtId="4" fontId="2" fillId="36" borderId="25" xfId="0" applyNumberFormat="1" applyFont="1" applyFill="1" applyBorder="1" applyAlignment="1" applyProtection="1">
      <alignment vertical="center"/>
      <protection/>
    </xf>
    <xf numFmtId="4" fontId="2" fillId="36" borderId="26" xfId="0" applyNumberFormat="1" applyFont="1" applyFill="1" applyBorder="1" applyAlignment="1" applyProtection="1">
      <alignment vertical="center"/>
      <protection/>
    </xf>
    <xf numFmtId="4" fontId="2" fillId="36" borderId="27" xfId="0" applyNumberFormat="1" applyFont="1" applyFill="1" applyBorder="1" applyAlignment="1" applyProtection="1">
      <alignment vertical="center"/>
      <protection/>
    </xf>
    <xf numFmtId="4" fontId="2" fillId="36" borderId="28" xfId="0" applyNumberFormat="1" applyFont="1" applyFill="1" applyBorder="1" applyAlignment="1" applyProtection="1">
      <alignment vertical="center"/>
      <protection/>
    </xf>
    <xf numFmtId="4" fontId="2" fillId="36" borderId="29" xfId="0" applyNumberFormat="1" applyFont="1" applyFill="1" applyBorder="1" applyAlignment="1" applyProtection="1">
      <alignment vertical="center"/>
      <protection/>
    </xf>
    <xf numFmtId="4" fontId="2" fillId="36" borderId="13" xfId="0" applyNumberFormat="1" applyFont="1" applyFill="1" applyBorder="1" applyAlignment="1" applyProtection="1">
      <alignment vertical="center"/>
      <protection/>
    </xf>
    <xf numFmtId="4" fontId="2" fillId="36" borderId="32" xfId="0" applyNumberFormat="1" applyFont="1" applyFill="1" applyBorder="1" applyAlignment="1" applyProtection="1">
      <alignment vertical="center"/>
      <protection/>
    </xf>
    <xf numFmtId="4" fontId="2" fillId="36" borderId="25" xfId="0" applyNumberFormat="1" applyFont="1" applyFill="1" applyBorder="1" applyAlignment="1" applyProtection="1">
      <alignment horizontal="right" vertical="center"/>
      <protection/>
    </xf>
    <xf numFmtId="4" fontId="2" fillId="36" borderId="26" xfId="0" applyNumberFormat="1" applyFont="1" applyFill="1" applyBorder="1" applyAlignment="1" applyProtection="1">
      <alignment horizontal="right" vertical="center"/>
      <protection/>
    </xf>
    <xf numFmtId="4" fontId="2" fillId="36" borderId="27" xfId="0" applyNumberFormat="1" applyFont="1" applyFill="1" applyBorder="1" applyAlignment="1" applyProtection="1">
      <alignment horizontal="right" vertical="center"/>
      <protection/>
    </xf>
    <xf numFmtId="4" fontId="2" fillId="36" borderId="33" xfId="0" applyNumberFormat="1" applyFont="1" applyFill="1" applyBorder="1" applyAlignment="1" applyProtection="1">
      <alignment vertical="center"/>
      <protection/>
    </xf>
    <xf numFmtId="4" fontId="2" fillId="36" borderId="34" xfId="0" applyNumberFormat="1" applyFont="1" applyFill="1" applyBorder="1" applyAlignment="1" applyProtection="1">
      <alignment vertical="center"/>
      <protection/>
    </xf>
    <xf numFmtId="4" fontId="2" fillId="36" borderId="12" xfId="0" applyNumberFormat="1" applyFont="1" applyFill="1" applyBorder="1" applyAlignment="1" applyProtection="1">
      <alignment vertical="center"/>
      <protection/>
    </xf>
    <xf numFmtId="49" fontId="2" fillId="36" borderId="15" xfId="0" applyNumberFormat="1" applyFont="1" applyFill="1" applyBorder="1" applyAlignment="1" applyProtection="1">
      <alignment vertical="center"/>
      <protection/>
    </xf>
    <xf numFmtId="4" fontId="4" fillId="36" borderId="36" xfId="0" applyNumberFormat="1" applyFont="1" applyFill="1" applyBorder="1" applyAlignment="1" applyProtection="1">
      <alignment/>
      <protection/>
    </xf>
    <xf numFmtId="4" fontId="2" fillId="36" borderId="36" xfId="0" applyNumberFormat="1" applyFont="1" applyFill="1" applyBorder="1" applyAlignment="1" applyProtection="1">
      <alignment/>
      <protection/>
    </xf>
    <xf numFmtId="49" fontId="2" fillId="36" borderId="16" xfId="0" applyNumberFormat="1" applyFont="1" applyFill="1" applyBorder="1" applyAlignment="1" applyProtection="1">
      <alignment vertical="center"/>
      <protection/>
    </xf>
    <xf numFmtId="4" fontId="4" fillId="36" borderId="37" xfId="0" applyNumberFormat="1" applyFont="1" applyFill="1" applyBorder="1" applyAlignment="1" applyProtection="1">
      <alignment/>
      <protection/>
    </xf>
    <xf numFmtId="4" fontId="2" fillId="36" borderId="37" xfId="0" applyNumberFormat="1" applyFont="1" applyFill="1" applyBorder="1" applyAlignment="1" applyProtection="1">
      <alignment/>
      <protection/>
    </xf>
    <xf numFmtId="49" fontId="2" fillId="36" borderId="35" xfId="0" applyNumberFormat="1" applyFont="1" applyFill="1" applyBorder="1" applyAlignment="1" applyProtection="1">
      <alignment vertical="center"/>
      <protection/>
    </xf>
    <xf numFmtId="4" fontId="4" fillId="36" borderId="38" xfId="0" applyNumberFormat="1" applyFont="1" applyFill="1" applyBorder="1" applyAlignment="1" applyProtection="1">
      <alignment/>
      <protection/>
    </xf>
    <xf numFmtId="4" fontId="2" fillId="36" borderId="38" xfId="0" applyNumberFormat="1" applyFont="1" applyFill="1" applyBorder="1" applyAlignment="1" applyProtection="1">
      <alignment/>
      <protection/>
    </xf>
    <xf numFmtId="49" fontId="2" fillId="36" borderId="17" xfId="0" applyNumberFormat="1" applyFont="1" applyFill="1" applyBorder="1" applyAlignment="1" applyProtection="1">
      <alignment vertical="center"/>
      <protection/>
    </xf>
    <xf numFmtId="4" fontId="4" fillId="36" borderId="39" xfId="0" applyNumberFormat="1" applyFont="1" applyFill="1" applyBorder="1" applyAlignment="1" applyProtection="1">
      <alignment/>
      <protection/>
    </xf>
    <xf numFmtId="4" fontId="2" fillId="36" borderId="39"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4" fillId="0" borderId="74" xfId="0" applyNumberFormat="1" applyFont="1" applyFill="1" applyBorder="1" applyAlignment="1" applyProtection="1">
      <alignment vertical="center"/>
      <protection hidden="1"/>
    </xf>
    <xf numFmtId="4" fontId="4" fillId="0" borderId="74" xfId="0" applyNumberFormat="1" applyFont="1" applyFill="1" applyBorder="1" applyAlignment="1" applyProtection="1">
      <alignment vertical="center"/>
      <protection hidden="1"/>
    </xf>
    <xf numFmtId="49" fontId="4" fillId="0" borderId="52" xfId="0" applyNumberFormat="1" applyFont="1" applyFill="1" applyBorder="1" applyAlignment="1" applyProtection="1">
      <alignment vertical="center"/>
      <protection hidden="1"/>
    </xf>
    <xf numFmtId="4" fontId="4" fillId="0" borderId="75" xfId="0" applyNumberFormat="1" applyFont="1" applyFill="1" applyBorder="1" applyAlignment="1" applyProtection="1">
      <alignment/>
      <protection hidden="1"/>
    </xf>
    <xf numFmtId="0" fontId="2" fillId="0" borderId="65" xfId="0" applyNumberFormat="1" applyFont="1" applyFill="1" applyBorder="1" applyAlignment="1" applyProtection="1">
      <alignment vertical="center"/>
      <protection hidden="1"/>
    </xf>
    <xf numFmtId="0" fontId="2" fillId="0" borderId="36" xfId="0" applyNumberFormat="1" applyFont="1" applyBorder="1" applyAlignment="1" applyProtection="1">
      <alignment/>
      <protection hidden="1"/>
    </xf>
    <xf numFmtId="0" fontId="2" fillId="13" borderId="39" xfId="0" applyNumberFormat="1" applyFont="1" applyFill="1" applyBorder="1" applyAlignment="1" applyProtection="1">
      <alignment/>
      <protection hidden="1"/>
    </xf>
    <xf numFmtId="0" fontId="4" fillId="12" borderId="66" xfId="0" applyNumberFormat="1" applyFont="1" applyFill="1" applyBorder="1" applyAlignment="1" applyProtection="1">
      <alignment vertical="center"/>
      <protection hidden="1"/>
    </xf>
    <xf numFmtId="49" fontId="4" fillId="0" borderId="76"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4" fontId="2" fillId="0" borderId="52" xfId="0" applyNumberFormat="1" applyFont="1" applyFill="1" applyBorder="1" applyAlignment="1" applyProtection="1">
      <alignment horizontal="right" vertical="center"/>
      <protection hidden="1"/>
    </xf>
    <xf numFmtId="4" fontId="2" fillId="0" borderId="50" xfId="0" applyNumberFormat="1" applyFont="1" applyFill="1" applyBorder="1" applyAlignment="1" applyProtection="1">
      <alignment/>
      <protection hidden="1"/>
    </xf>
    <xf numFmtId="0" fontId="2" fillId="36" borderId="12"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49" fontId="2" fillId="0" borderId="51" xfId="0" applyNumberFormat="1" applyFont="1" applyFill="1" applyBorder="1" applyAlignment="1" applyProtection="1">
      <alignment vertical="center"/>
      <protection hidden="1"/>
    </xf>
    <xf numFmtId="4" fontId="2" fillId="0" borderId="51" xfId="0" applyNumberFormat="1" applyFont="1" applyFill="1" applyBorder="1" applyAlignment="1" applyProtection="1">
      <alignment vertical="center"/>
      <protection hidden="1"/>
    </xf>
    <xf numFmtId="49" fontId="2" fillId="0" borderId="0" xfId="0" applyNumberFormat="1" applyFont="1" applyFill="1" applyBorder="1" applyAlignment="1" applyProtection="1">
      <alignment/>
      <protection hidden="1"/>
    </xf>
    <xf numFmtId="49" fontId="2" fillId="0" borderId="43" xfId="0" applyNumberFormat="1" applyFont="1" applyFill="1" applyBorder="1" applyAlignment="1" applyProtection="1">
      <alignment/>
      <protection hidden="1"/>
    </xf>
    <xf numFmtId="49" fontId="2" fillId="0" borderId="52" xfId="0" applyNumberFormat="1" applyFont="1" applyFill="1" applyBorder="1" applyAlignment="1" applyProtection="1">
      <alignment/>
      <protection hidden="1"/>
    </xf>
    <xf numFmtId="49" fontId="2" fillId="0" borderId="10" xfId="0" applyNumberFormat="1" applyFont="1" applyFill="1" applyBorder="1" applyAlignment="1" applyProtection="1">
      <alignment/>
      <protection hidden="1"/>
    </xf>
    <xf numFmtId="49" fontId="4" fillId="0" borderId="0" xfId="0" applyNumberFormat="1" applyFont="1" applyAlignment="1" applyProtection="1">
      <alignment/>
      <protection hidden="1"/>
    </xf>
    <xf numFmtId="10" fontId="2" fillId="0" borderId="0" xfId="49" applyNumberFormat="1" applyFont="1" applyFill="1" applyBorder="1" applyAlignment="1" applyProtection="1">
      <alignment horizontal="right" vertical="center"/>
      <protection hidden="1"/>
    </xf>
    <xf numFmtId="172" fontId="2" fillId="0" borderId="0" xfId="0" applyNumberFormat="1" applyFont="1" applyFill="1" applyBorder="1" applyAlignment="1" applyProtection="1">
      <alignment horizontal="left" vertical="center"/>
      <protection hidden="1"/>
    </xf>
    <xf numFmtId="4" fontId="2" fillId="36" borderId="30" xfId="0" applyNumberFormat="1" applyFont="1" applyFill="1" applyBorder="1" applyAlignment="1" applyProtection="1">
      <alignment horizontal="right" vertical="center"/>
      <protection/>
    </xf>
    <xf numFmtId="4" fontId="2" fillId="36" borderId="31" xfId="0" applyNumberFormat="1" applyFont="1" applyFill="1" applyBorder="1" applyAlignment="1" applyProtection="1">
      <alignment horizontal="right" vertical="center"/>
      <protection/>
    </xf>
    <xf numFmtId="4" fontId="2" fillId="36" borderId="32" xfId="0" applyNumberFormat="1" applyFont="1" applyFill="1" applyBorder="1" applyAlignment="1" applyProtection="1">
      <alignment horizontal="right" vertical="center"/>
      <protection/>
    </xf>
    <xf numFmtId="4" fontId="2" fillId="10" borderId="57" xfId="0" applyNumberFormat="1" applyFont="1" applyFill="1" applyBorder="1" applyAlignment="1" applyProtection="1">
      <alignment horizontal="right" vertical="center"/>
      <protection hidden="1"/>
    </xf>
    <xf numFmtId="4" fontId="2" fillId="33" borderId="25" xfId="0" applyNumberFormat="1" applyFont="1" applyFill="1" applyBorder="1" applyAlignment="1" applyProtection="1">
      <alignment horizontal="right" vertical="center"/>
      <protection hidden="1"/>
    </xf>
    <xf numFmtId="4" fontId="2" fillId="33" borderId="26" xfId="0" applyNumberFormat="1" applyFont="1" applyFill="1" applyBorder="1" applyAlignment="1" applyProtection="1">
      <alignment horizontal="right" vertical="center"/>
      <protection hidden="1"/>
    </xf>
    <xf numFmtId="4" fontId="2" fillId="33" borderId="27" xfId="0" applyNumberFormat="1" applyFont="1" applyFill="1" applyBorder="1" applyAlignment="1" applyProtection="1">
      <alignment horizontal="right" vertical="center"/>
      <protection hidden="1"/>
    </xf>
    <xf numFmtId="49" fontId="2" fillId="0" borderId="44" xfId="0" applyNumberFormat="1" applyFont="1" applyFill="1" applyBorder="1" applyAlignment="1" applyProtection="1">
      <alignment/>
      <protection hidden="1"/>
    </xf>
    <xf numFmtId="4" fontId="4" fillId="35" borderId="44" xfId="0" applyNumberFormat="1" applyFont="1" applyFill="1" applyBorder="1" applyAlignment="1" applyProtection="1">
      <alignment/>
      <protection hidden="1"/>
    </xf>
    <xf numFmtId="4" fontId="2" fillId="0" borderId="11" xfId="0" applyNumberFormat="1" applyFont="1" applyFill="1" applyBorder="1" applyAlignment="1" applyProtection="1">
      <alignment vertical="center"/>
      <protection/>
    </xf>
    <xf numFmtId="0" fontId="2" fillId="37" borderId="0" xfId="0" applyFont="1" applyFill="1" applyAlignment="1">
      <alignment/>
    </xf>
    <xf numFmtId="0" fontId="2" fillId="0" borderId="0" xfId="0" applyFont="1" applyAlignment="1">
      <alignment/>
    </xf>
    <xf numFmtId="0" fontId="2" fillId="37" borderId="77" xfId="0" applyFont="1" applyFill="1" applyBorder="1" applyAlignment="1">
      <alignment/>
    </xf>
    <xf numFmtId="4" fontId="2" fillId="36" borderId="78" xfId="0" applyNumberFormat="1" applyFont="1" applyFill="1" applyBorder="1" applyAlignment="1">
      <alignment/>
    </xf>
    <xf numFmtId="0" fontId="2" fillId="37" borderId="79" xfId="0" applyFont="1" applyFill="1" applyBorder="1" applyAlignment="1">
      <alignment/>
    </xf>
    <xf numFmtId="4" fontId="2" fillId="36" borderId="80" xfId="0" applyNumberFormat="1" applyFont="1" applyFill="1" applyBorder="1" applyAlignment="1">
      <alignment/>
    </xf>
    <xf numFmtId="0" fontId="70" fillId="38" borderId="77" xfId="0" applyFont="1" applyFill="1" applyBorder="1" applyAlignment="1">
      <alignment horizontal="center"/>
    </xf>
    <xf numFmtId="0" fontId="70" fillId="38" borderId="78" xfId="0" applyFont="1" applyFill="1" applyBorder="1" applyAlignment="1">
      <alignment horizontal="center"/>
    </xf>
    <xf numFmtId="4" fontId="4" fillId="0" borderId="81" xfId="0" applyNumberFormat="1" applyFont="1" applyFill="1" applyBorder="1" applyAlignment="1" applyProtection="1">
      <alignment/>
      <protection hidden="1"/>
    </xf>
    <xf numFmtId="4" fontId="2" fillId="0" borderId="72" xfId="0" applyNumberFormat="1" applyFont="1" applyFill="1" applyBorder="1" applyAlignment="1" applyProtection="1">
      <alignment/>
      <protection hidden="1"/>
    </xf>
    <xf numFmtId="0" fontId="2" fillId="0" borderId="82" xfId="0" applyNumberFormat="1" applyFont="1" applyFill="1" applyBorder="1" applyAlignment="1" applyProtection="1">
      <alignment horizontal="right" vertical="center"/>
      <protection hidden="1"/>
    </xf>
    <xf numFmtId="4" fontId="2" fillId="12" borderId="83" xfId="0" applyNumberFormat="1" applyFont="1" applyFill="1" applyBorder="1" applyAlignment="1" applyProtection="1">
      <alignment/>
      <protection hidden="1"/>
    </xf>
    <xf numFmtId="4" fontId="2" fillId="36" borderId="82" xfId="0" applyNumberFormat="1" applyFont="1" applyFill="1" applyBorder="1" applyAlignment="1" applyProtection="1">
      <alignment/>
      <protection/>
    </xf>
    <xf numFmtId="4" fontId="4" fillId="35" borderId="84" xfId="0" applyNumberFormat="1" applyFont="1" applyFill="1" applyBorder="1" applyAlignment="1" applyProtection="1">
      <alignment/>
      <protection hidden="1"/>
    </xf>
    <xf numFmtId="4" fontId="2" fillId="12" borderId="41" xfId="0" applyNumberFormat="1" applyFont="1" applyFill="1" applyBorder="1" applyAlignment="1" applyProtection="1">
      <alignment/>
      <protection hidden="1"/>
    </xf>
    <xf numFmtId="4" fontId="4" fillId="35" borderId="17" xfId="0" applyNumberFormat="1" applyFont="1" applyFill="1" applyBorder="1" applyAlignment="1" applyProtection="1">
      <alignment/>
      <protection hidden="1"/>
    </xf>
    <xf numFmtId="4" fontId="2" fillId="33" borderId="82" xfId="0" applyNumberFormat="1" applyFont="1" applyFill="1" applyBorder="1" applyAlignment="1" applyProtection="1">
      <alignment/>
      <protection/>
    </xf>
    <xf numFmtId="4" fontId="2" fillId="0" borderId="72" xfId="0" applyNumberFormat="1" applyFont="1" applyFill="1" applyBorder="1" applyAlignment="1" applyProtection="1">
      <alignment horizontal="right" vertical="center"/>
      <protection hidden="1"/>
    </xf>
    <xf numFmtId="49" fontId="2" fillId="0" borderId="40" xfId="0" applyNumberFormat="1" applyFont="1" applyBorder="1" applyAlignment="1" applyProtection="1">
      <alignment horizontal="center" vertical="center" wrapText="1"/>
      <protection hidden="1"/>
    </xf>
    <xf numFmtId="4" fontId="2" fillId="36" borderId="62" xfId="0" applyNumberFormat="1" applyFont="1" applyFill="1" applyBorder="1" applyAlignment="1" applyProtection="1">
      <alignment vertical="center"/>
      <protection/>
    </xf>
    <xf numFmtId="4" fontId="2" fillId="36" borderId="63" xfId="0" applyNumberFormat="1" applyFont="1" applyFill="1" applyBorder="1" applyAlignment="1" applyProtection="1">
      <alignment vertical="center"/>
      <protection/>
    </xf>
    <xf numFmtId="4" fontId="2" fillId="36" borderId="64" xfId="0" applyNumberFormat="1" applyFont="1" applyFill="1" applyBorder="1" applyAlignment="1" applyProtection="1">
      <alignment vertical="center"/>
      <protection/>
    </xf>
    <xf numFmtId="4" fontId="2" fillId="10" borderId="40" xfId="0" applyNumberFormat="1" applyFont="1" applyFill="1" applyBorder="1" applyAlignment="1" applyProtection="1">
      <alignment vertical="center"/>
      <protection hidden="1"/>
    </xf>
    <xf numFmtId="4" fontId="2" fillId="33" borderId="62" xfId="0" applyNumberFormat="1" applyFont="1" applyFill="1" applyBorder="1" applyAlignment="1" applyProtection="1">
      <alignment vertical="center"/>
      <protection/>
    </xf>
    <xf numFmtId="4" fontId="2" fillId="33" borderId="63" xfId="0" applyNumberFormat="1" applyFont="1" applyFill="1" applyBorder="1" applyAlignment="1" applyProtection="1">
      <alignment vertical="center"/>
      <protection/>
    </xf>
    <xf numFmtId="4" fontId="2" fillId="33" borderId="64" xfId="0" applyNumberFormat="1" applyFont="1" applyFill="1" applyBorder="1" applyAlignment="1" applyProtection="1">
      <alignment vertical="center"/>
      <protection/>
    </xf>
    <xf numFmtId="49" fontId="2" fillId="34" borderId="0" xfId="0" applyNumberFormat="1" applyFont="1" applyFill="1" applyAlignment="1" applyProtection="1">
      <alignment/>
      <protection hidden="1"/>
    </xf>
    <xf numFmtId="49" fontId="2" fillId="0" borderId="0" xfId="0" applyNumberFormat="1" applyFont="1" applyFill="1" applyAlignment="1" applyProtection="1">
      <alignment/>
      <protection hidden="1"/>
    </xf>
    <xf numFmtId="4" fontId="2" fillId="36" borderId="76" xfId="0" applyNumberFormat="1" applyFont="1" applyFill="1" applyBorder="1" applyAlignment="1" applyProtection="1">
      <alignment/>
      <protection hidden="1"/>
    </xf>
    <xf numFmtId="4" fontId="2" fillId="0" borderId="76" xfId="0" applyNumberFormat="1" applyFont="1" applyFill="1" applyBorder="1" applyAlignment="1" applyProtection="1">
      <alignment/>
      <protection hidden="1"/>
    </xf>
    <xf numFmtId="4" fontId="2" fillId="0" borderId="82" xfId="0" applyNumberFormat="1" applyFont="1" applyFill="1" applyBorder="1" applyAlignment="1" applyProtection="1">
      <alignment/>
      <protection hidden="1"/>
    </xf>
    <xf numFmtId="4" fontId="2" fillId="33" borderId="76" xfId="0" applyNumberFormat="1" applyFont="1" applyFill="1" applyBorder="1" applyAlignment="1" applyProtection="1">
      <alignment/>
      <protection hidden="1"/>
    </xf>
    <xf numFmtId="0" fontId="0" fillId="0" borderId="0" xfId="0" applyBorder="1" applyAlignment="1" applyProtection="1">
      <alignment/>
      <protection hidden="1"/>
    </xf>
    <xf numFmtId="4" fontId="2" fillId="0" borderId="40" xfId="0" applyNumberFormat="1" applyFont="1" applyFill="1" applyBorder="1" applyAlignment="1" applyProtection="1">
      <alignment vertical="center"/>
      <protection hidden="1"/>
    </xf>
    <xf numFmtId="49" fontId="2" fillId="0" borderId="15" xfId="0" applyNumberFormat="1" applyFont="1" applyBorder="1" applyAlignment="1" applyProtection="1">
      <alignment vertical="center"/>
      <protection hidden="1"/>
    </xf>
    <xf numFmtId="49" fontId="2" fillId="0" borderId="35" xfId="0" applyNumberFormat="1" applyFont="1" applyBorder="1" applyAlignment="1" applyProtection="1">
      <alignment vertical="center"/>
      <protection hidden="1"/>
    </xf>
    <xf numFmtId="49" fontId="4" fillId="0" borderId="43" xfId="0" applyNumberFormat="1" applyFont="1" applyFill="1" applyBorder="1" applyAlignment="1" applyProtection="1" quotePrefix="1">
      <alignment vertical="center"/>
      <protection hidden="1"/>
    </xf>
    <xf numFmtId="4" fontId="4" fillId="0" borderId="44" xfId="0" applyNumberFormat="1" applyFont="1" applyFill="1" applyBorder="1" applyAlignment="1" applyProtection="1">
      <alignment/>
      <protection hidden="1"/>
    </xf>
    <xf numFmtId="4" fontId="4" fillId="0" borderId="72" xfId="0" applyNumberFormat="1" applyFont="1" applyFill="1" applyBorder="1" applyAlignment="1" applyProtection="1">
      <alignment/>
      <protection hidden="1"/>
    </xf>
    <xf numFmtId="0" fontId="2" fillId="36" borderId="85" xfId="0" applyFont="1" applyFill="1" applyBorder="1" applyAlignment="1">
      <alignment/>
    </xf>
    <xf numFmtId="0" fontId="2" fillId="36" borderId="86" xfId="0" applyFont="1" applyFill="1" applyBorder="1" applyAlignment="1">
      <alignment/>
    </xf>
    <xf numFmtId="0" fontId="2" fillId="36" borderId="87" xfId="0" applyFont="1" applyFill="1" applyBorder="1" applyAlignment="1">
      <alignment/>
    </xf>
    <xf numFmtId="0" fontId="2" fillId="36" borderId="27" xfId="0" applyNumberFormat="1" applyFont="1" applyFill="1" applyBorder="1" applyAlignment="1" applyProtection="1">
      <alignment horizontal="center" vertical="center"/>
      <protection/>
    </xf>
    <xf numFmtId="2" fontId="3" fillId="0" borderId="0" xfId="0" applyNumberFormat="1" applyFont="1" applyFill="1" applyBorder="1" applyAlignment="1" applyProtection="1">
      <alignment horizontal="center"/>
      <protection hidden="1"/>
    </xf>
    <xf numFmtId="0" fontId="2" fillId="33" borderId="27" xfId="0" applyNumberFormat="1" applyFont="1" applyFill="1" applyBorder="1" applyAlignment="1" applyProtection="1">
      <alignment horizontal="center" vertical="center"/>
      <protection/>
    </xf>
    <xf numFmtId="49" fontId="7" fillId="0" borderId="0" xfId="0" applyNumberFormat="1" applyFont="1" applyAlignment="1" applyProtection="1">
      <alignment horizontal="center" vertical="center"/>
      <protection hidden="1"/>
    </xf>
    <xf numFmtId="10" fontId="2" fillId="36" borderId="78" xfId="0" applyNumberFormat="1" applyFont="1" applyFill="1" applyBorder="1" applyAlignment="1">
      <alignment/>
    </xf>
    <xf numFmtId="10" fontId="2" fillId="36" borderId="80" xfId="0" applyNumberFormat="1" applyFont="1" applyFill="1" applyBorder="1" applyAlignment="1">
      <alignment/>
    </xf>
    <xf numFmtId="0" fontId="70" fillId="38" borderId="0" xfId="0" applyFont="1" applyFill="1" applyBorder="1" applyAlignment="1">
      <alignment horizontal="center"/>
    </xf>
    <xf numFmtId="10" fontId="2" fillId="36" borderId="0" xfId="0" applyNumberFormat="1" applyFont="1" applyFill="1" applyBorder="1" applyAlignment="1">
      <alignment/>
    </xf>
    <xf numFmtId="10" fontId="2" fillId="36" borderId="88" xfId="0" applyNumberFormat="1" applyFont="1" applyFill="1" applyBorder="1" applyAlignment="1">
      <alignment/>
    </xf>
    <xf numFmtId="10" fontId="2" fillId="36" borderId="0" xfId="0" applyNumberFormat="1" applyFont="1" applyFill="1" applyBorder="1" applyAlignment="1" applyProtection="1">
      <alignment/>
      <protection/>
    </xf>
    <xf numFmtId="49" fontId="4" fillId="27" borderId="43" xfId="0" applyNumberFormat="1" applyFont="1" applyFill="1" applyBorder="1" applyAlignment="1" applyProtection="1">
      <alignment/>
      <protection hidden="1"/>
    </xf>
    <xf numFmtId="49" fontId="4" fillId="27" borderId="44" xfId="0" applyNumberFormat="1" applyFont="1" applyFill="1" applyBorder="1" applyAlignment="1" applyProtection="1">
      <alignment/>
      <protection hidden="1"/>
    </xf>
    <xf numFmtId="4" fontId="4" fillId="27" borderId="44" xfId="0" applyNumberFormat="1" applyFont="1" applyFill="1" applyBorder="1" applyAlignment="1" applyProtection="1">
      <alignment/>
      <protection hidden="1"/>
    </xf>
    <xf numFmtId="4" fontId="4" fillId="27" borderId="72" xfId="0" applyNumberFormat="1" applyFont="1" applyFill="1" applyBorder="1" applyAlignment="1" applyProtection="1">
      <alignment/>
      <protection hidden="1"/>
    </xf>
    <xf numFmtId="4" fontId="4" fillId="27" borderId="62" xfId="0" applyNumberFormat="1" applyFont="1" applyFill="1" applyBorder="1" applyAlignment="1" applyProtection="1">
      <alignment vertical="center"/>
      <protection hidden="1"/>
    </xf>
    <xf numFmtId="49" fontId="4" fillId="13" borderId="43" xfId="0" applyNumberFormat="1" applyFont="1" applyFill="1" applyBorder="1" applyAlignment="1" applyProtection="1">
      <alignment/>
      <protection hidden="1"/>
    </xf>
    <xf numFmtId="49" fontId="4" fillId="13" borderId="44" xfId="0" applyNumberFormat="1" applyFont="1" applyFill="1" applyBorder="1" applyAlignment="1" applyProtection="1">
      <alignment/>
      <protection hidden="1"/>
    </xf>
    <xf numFmtId="4" fontId="4" fillId="13" borderId="44" xfId="0" applyNumberFormat="1" applyFont="1" applyFill="1" applyBorder="1" applyAlignment="1" applyProtection="1">
      <alignment/>
      <protection hidden="1"/>
    </xf>
    <xf numFmtId="4" fontId="4" fillId="13" borderId="72" xfId="0" applyNumberFormat="1" applyFont="1" applyFill="1" applyBorder="1" applyAlignment="1" applyProtection="1">
      <alignment/>
      <protection hidden="1"/>
    </xf>
    <xf numFmtId="4" fontId="4" fillId="13" borderId="62" xfId="0" applyNumberFormat="1" applyFont="1" applyFill="1" applyBorder="1" applyAlignment="1" applyProtection="1">
      <alignment vertical="center"/>
      <protection hidden="1"/>
    </xf>
    <xf numFmtId="49" fontId="71" fillId="0" borderId="0" xfId="0" applyNumberFormat="1" applyFont="1" applyAlignment="1">
      <alignment/>
    </xf>
    <xf numFmtId="4" fontId="23" fillId="10" borderId="55" xfId="0" applyNumberFormat="1" applyFont="1" applyFill="1" applyBorder="1" applyAlignment="1" applyProtection="1">
      <alignment vertical="center"/>
      <protection hidden="1"/>
    </xf>
    <xf numFmtId="4" fontId="23" fillId="10" borderId="53" xfId="0" applyNumberFormat="1" applyFont="1" applyFill="1" applyBorder="1" applyAlignment="1" applyProtection="1">
      <alignment vertical="center"/>
      <protection hidden="1"/>
    </xf>
    <xf numFmtId="49" fontId="2" fillId="0" borderId="39" xfId="0" applyNumberFormat="1" applyFont="1" applyFill="1" applyBorder="1" applyAlignment="1" applyProtection="1">
      <alignment horizontal="left" vertical="center"/>
      <protection hidden="1"/>
    </xf>
    <xf numFmtId="49" fontId="4" fillId="0" borderId="41" xfId="0" applyNumberFormat="1" applyFont="1" applyFill="1" applyBorder="1" applyAlignment="1" applyProtection="1">
      <alignment horizontal="center" wrapText="1"/>
      <protection hidden="1"/>
    </xf>
    <xf numFmtId="4" fontId="23" fillId="10" borderId="54" xfId="0" applyNumberFormat="1" applyFont="1" applyFill="1" applyBorder="1" applyAlignment="1" applyProtection="1">
      <alignment vertical="center"/>
      <protection hidden="1"/>
    </xf>
    <xf numFmtId="4" fontId="4" fillId="0" borderId="82" xfId="0" applyNumberFormat="1" applyFont="1" applyFill="1" applyBorder="1" applyAlignment="1" applyProtection="1">
      <alignment vertical="center"/>
      <protection hidden="1"/>
    </xf>
    <xf numFmtId="4" fontId="23" fillId="33" borderId="21" xfId="0" applyNumberFormat="1" applyFont="1" applyFill="1" applyBorder="1" applyAlignment="1" applyProtection="1">
      <alignment horizontal="right" vertical="center"/>
      <protection hidden="1"/>
    </xf>
    <xf numFmtId="4" fontId="23" fillId="33" borderId="22" xfId="0" applyNumberFormat="1" applyFont="1" applyFill="1" applyBorder="1" applyAlignment="1" applyProtection="1">
      <alignment horizontal="right" vertical="center"/>
      <protection hidden="1"/>
    </xf>
    <xf numFmtId="4" fontId="23" fillId="33" borderId="25" xfId="0" applyNumberFormat="1" applyFont="1" applyFill="1" applyBorder="1" applyAlignment="1" applyProtection="1">
      <alignment horizontal="right" vertical="center"/>
      <protection/>
    </xf>
    <xf numFmtId="4" fontId="23" fillId="10" borderId="57" xfId="0" applyNumberFormat="1" applyFont="1" applyFill="1" applyBorder="1" applyAlignment="1" applyProtection="1">
      <alignment horizontal="right" vertical="center"/>
      <protection hidden="1"/>
    </xf>
    <xf numFmtId="4" fontId="4" fillId="35" borderId="44" xfId="0" applyNumberFormat="1" applyFont="1" applyFill="1" applyBorder="1" applyAlignment="1" applyProtection="1">
      <alignment/>
      <protection hidden="1"/>
    </xf>
    <xf numFmtId="4" fontId="4" fillId="35" borderId="44" xfId="0" applyNumberFormat="1" applyFont="1" applyFill="1" applyBorder="1" applyAlignment="1" applyProtection="1">
      <alignment/>
      <protection hidden="1"/>
    </xf>
    <xf numFmtId="4" fontId="23" fillId="33" borderId="18" xfId="0" applyNumberFormat="1" applyFont="1" applyFill="1" applyBorder="1" applyAlignment="1" applyProtection="1">
      <alignment horizontal="right" vertical="center"/>
      <protection hidden="1"/>
    </xf>
    <xf numFmtId="4" fontId="23" fillId="33" borderId="19" xfId="0" applyNumberFormat="1" applyFont="1" applyFill="1" applyBorder="1" applyAlignment="1" applyProtection="1">
      <alignment horizontal="right" vertical="center"/>
      <protection hidden="1"/>
    </xf>
    <xf numFmtId="4" fontId="23" fillId="33" borderId="11" xfId="0" applyNumberFormat="1" applyFont="1" applyFill="1" applyBorder="1" applyAlignment="1" applyProtection="1">
      <alignment horizontal="right" vertical="center"/>
      <protection hidden="1"/>
    </xf>
    <xf numFmtId="4" fontId="23" fillId="10" borderId="53" xfId="0" applyNumberFormat="1" applyFont="1" applyFill="1" applyBorder="1" applyAlignment="1" applyProtection="1">
      <alignment horizontal="right" vertical="center"/>
      <protection hidden="1"/>
    </xf>
    <xf numFmtId="4" fontId="23" fillId="33" borderId="20" xfId="0" applyNumberFormat="1" applyFont="1" applyFill="1" applyBorder="1" applyAlignment="1" applyProtection="1">
      <alignment horizontal="right" vertical="center"/>
      <protection hidden="1"/>
    </xf>
    <xf numFmtId="4" fontId="23" fillId="10" borderId="54" xfId="0" applyNumberFormat="1" applyFont="1" applyFill="1" applyBorder="1" applyAlignment="1" applyProtection="1">
      <alignment horizontal="right" vertical="center"/>
      <protection hidden="1"/>
    </xf>
    <xf numFmtId="4" fontId="23" fillId="36" borderId="18" xfId="0" applyNumberFormat="1" applyFont="1" applyFill="1" applyBorder="1" applyAlignment="1" applyProtection="1">
      <alignment vertical="center"/>
      <protection hidden="1"/>
    </xf>
    <xf numFmtId="4" fontId="23" fillId="36" borderId="19" xfId="0" applyNumberFormat="1" applyFont="1" applyFill="1" applyBorder="1" applyAlignment="1" applyProtection="1">
      <alignment vertical="center"/>
      <protection hidden="1"/>
    </xf>
    <xf numFmtId="4" fontId="23" fillId="36" borderId="11" xfId="0" applyNumberFormat="1" applyFont="1" applyFill="1" applyBorder="1" applyAlignment="1" applyProtection="1">
      <alignment vertical="center"/>
      <protection hidden="1"/>
    </xf>
    <xf numFmtId="4" fontId="23" fillId="36" borderId="23" xfId="0" applyNumberFormat="1" applyFont="1" applyFill="1" applyBorder="1" applyAlignment="1" applyProtection="1">
      <alignment vertical="center"/>
      <protection hidden="1"/>
    </xf>
    <xf numFmtId="4" fontId="23" fillId="36" borderId="24" xfId="0" applyNumberFormat="1" applyFont="1" applyFill="1" applyBorder="1" applyAlignment="1" applyProtection="1">
      <alignment vertical="center"/>
      <protection hidden="1"/>
    </xf>
    <xf numFmtId="4" fontId="23" fillId="36" borderId="14" xfId="0" applyNumberFormat="1" applyFont="1" applyFill="1" applyBorder="1" applyAlignment="1" applyProtection="1">
      <alignment vertical="center"/>
      <protection hidden="1"/>
    </xf>
    <xf numFmtId="4" fontId="23" fillId="36" borderId="20" xfId="0" applyNumberFormat="1" applyFont="1" applyFill="1" applyBorder="1" applyAlignment="1" applyProtection="1">
      <alignment horizontal="right" vertical="center"/>
      <protection hidden="1"/>
    </xf>
    <xf numFmtId="4" fontId="23" fillId="36" borderId="21" xfId="0" applyNumberFormat="1" applyFont="1" applyFill="1" applyBorder="1" applyAlignment="1" applyProtection="1">
      <alignment horizontal="right" vertical="center"/>
      <protection hidden="1"/>
    </xf>
    <xf numFmtId="4" fontId="23" fillId="36" borderId="22" xfId="0" applyNumberFormat="1" applyFont="1" applyFill="1" applyBorder="1" applyAlignment="1" applyProtection="1">
      <alignment horizontal="right" vertical="center"/>
      <protection hidden="1"/>
    </xf>
    <xf numFmtId="4" fontId="23" fillId="36" borderId="18" xfId="0" applyNumberFormat="1" applyFont="1" applyFill="1" applyBorder="1" applyAlignment="1" applyProtection="1">
      <alignment horizontal="right" vertical="center"/>
      <protection hidden="1"/>
    </xf>
    <xf numFmtId="4" fontId="23" fillId="36" borderId="19" xfId="0" applyNumberFormat="1" applyFont="1" applyFill="1" applyBorder="1" applyAlignment="1" applyProtection="1">
      <alignment horizontal="right" vertical="center"/>
      <protection hidden="1"/>
    </xf>
    <xf numFmtId="4" fontId="23" fillId="36" borderId="11" xfId="0" applyNumberFormat="1" applyFont="1" applyFill="1" applyBorder="1" applyAlignment="1" applyProtection="1">
      <alignment horizontal="right" vertical="center"/>
      <protection hidden="1"/>
    </xf>
    <xf numFmtId="0" fontId="14" fillId="0" borderId="0" xfId="0" applyFont="1" applyAlignment="1" quotePrefix="1">
      <alignment horizontal="left" vertical="center" wrapText="1" indent="2"/>
    </xf>
    <xf numFmtId="4" fontId="23" fillId="10" borderId="57" xfId="0" applyNumberFormat="1" applyFont="1" applyFill="1" applyBorder="1" applyAlignment="1" applyProtection="1">
      <alignment vertical="center"/>
      <protection hidden="1"/>
    </xf>
    <xf numFmtId="4" fontId="4" fillId="35" borderId="44" xfId="0" applyNumberFormat="1" applyFont="1" applyFill="1" applyBorder="1" applyAlignment="1" applyProtection="1">
      <alignment/>
      <protection hidden="1"/>
    </xf>
    <xf numFmtId="4" fontId="2" fillId="36" borderId="78" xfId="51" applyNumberFormat="1" applyFont="1" applyFill="1" applyBorder="1">
      <alignment/>
      <protection/>
    </xf>
    <xf numFmtId="0" fontId="14" fillId="0" borderId="0" xfId="51" applyFont="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72" fillId="0" borderId="0" xfId="0" applyFont="1" applyAlignment="1" applyProtection="1">
      <alignment horizontal="left" vertical="top"/>
      <protection hidden="1"/>
    </xf>
    <xf numFmtId="0" fontId="14" fillId="0" borderId="0" xfId="0" applyFont="1" applyAlignment="1" applyProtection="1">
      <alignment horizontal="left" vertical="top"/>
      <protection hidden="1"/>
    </xf>
    <xf numFmtId="0" fontId="14" fillId="0" borderId="0" xfId="0" applyFont="1" applyAlignment="1" applyProtection="1">
      <alignment horizontal="left" vertical="top" wrapText="1"/>
      <protection/>
    </xf>
    <xf numFmtId="0" fontId="72" fillId="0" borderId="0" xfId="51" applyFont="1" applyAlignment="1" applyProtection="1">
      <alignment horizontal="left" vertical="top"/>
      <protection hidden="1"/>
    </xf>
    <xf numFmtId="0" fontId="14" fillId="0" borderId="0" xfId="0" applyFont="1" applyAlignment="1">
      <alignment horizontal="left"/>
    </xf>
    <xf numFmtId="49" fontId="21" fillId="0" borderId="0" xfId="0" applyNumberFormat="1" applyFont="1" applyAlignment="1" applyProtection="1">
      <alignment horizontal="center" vertical="center"/>
      <protection hidden="1"/>
    </xf>
    <xf numFmtId="49" fontId="3" fillId="36" borderId="89" xfId="0" applyNumberFormat="1" applyFont="1" applyFill="1" applyBorder="1" applyAlignment="1" applyProtection="1">
      <alignment horizontal="center" vertical="center"/>
      <protection/>
    </xf>
    <xf numFmtId="49" fontId="3" fillId="36" borderId="44" xfId="0" applyNumberFormat="1" applyFont="1" applyFill="1" applyBorder="1" applyAlignment="1" applyProtection="1">
      <alignment horizontal="center" vertical="center"/>
      <protection/>
    </xf>
    <xf numFmtId="49" fontId="3" fillId="36" borderId="72" xfId="0" applyNumberFormat="1" applyFont="1" applyFill="1" applyBorder="1" applyAlignment="1" applyProtection="1">
      <alignment horizontal="center" vertical="center"/>
      <protection/>
    </xf>
    <xf numFmtId="49" fontId="2" fillId="0" borderId="41" xfId="0" applyNumberFormat="1" applyFont="1" applyBorder="1" applyAlignment="1" applyProtection="1">
      <alignment horizontal="center" vertical="center" wrapText="1"/>
      <protection hidden="1"/>
    </xf>
    <xf numFmtId="49" fontId="2" fillId="0" borderId="51" xfId="0" applyNumberFormat="1" applyFont="1" applyBorder="1" applyAlignment="1" applyProtection="1">
      <alignment horizontal="center" vertical="center" wrapText="1"/>
      <protection hidden="1"/>
    </xf>
    <xf numFmtId="49" fontId="2" fillId="0" borderId="49" xfId="0" applyNumberFormat="1" applyFont="1" applyBorder="1" applyAlignment="1" applyProtection="1">
      <alignment horizontal="center" vertical="center" wrapText="1"/>
      <protection hidden="1"/>
    </xf>
    <xf numFmtId="4" fontId="2" fillId="0" borderId="36" xfId="0" applyNumberFormat="1" applyFont="1" applyBorder="1" applyAlignment="1" applyProtection="1">
      <alignment/>
      <protection hidden="1"/>
    </xf>
    <xf numFmtId="4" fontId="2" fillId="0" borderId="38" xfId="0" applyNumberFormat="1" applyFont="1" applyBorder="1" applyAlignment="1" applyProtection="1">
      <alignment/>
      <protection hidden="1"/>
    </xf>
    <xf numFmtId="0" fontId="3" fillId="0" borderId="17" xfId="0" applyNumberFormat="1" applyFont="1" applyFill="1" applyBorder="1" applyAlignment="1" applyProtection="1">
      <alignment horizontal="left" vertical="center"/>
      <protection hidden="1"/>
    </xf>
    <xf numFmtId="0" fontId="3" fillId="0" borderId="39" xfId="0" applyNumberFormat="1" applyFont="1" applyFill="1" applyBorder="1" applyAlignment="1" applyProtection="1">
      <alignment horizontal="left" vertical="center"/>
      <protection hidden="1"/>
    </xf>
    <xf numFmtId="0" fontId="3" fillId="0" borderId="90" xfId="0" applyNumberFormat="1" applyFont="1" applyFill="1" applyBorder="1" applyAlignment="1" applyProtection="1">
      <alignment horizontal="left" vertical="center"/>
      <protection hidden="1"/>
    </xf>
    <xf numFmtId="49" fontId="3" fillId="36" borderId="19" xfId="0" applyNumberFormat="1" applyFont="1" applyFill="1" applyBorder="1" applyAlignment="1" applyProtection="1">
      <alignment horizontal="center" vertical="center"/>
      <protection/>
    </xf>
    <xf numFmtId="49" fontId="3" fillId="36" borderId="11" xfId="0" applyNumberFormat="1" applyFont="1" applyFill="1" applyBorder="1" applyAlignment="1" applyProtection="1">
      <alignment horizontal="center" vertical="center"/>
      <protection/>
    </xf>
    <xf numFmtId="49" fontId="3" fillId="36" borderId="34" xfId="0" applyNumberFormat="1" applyFont="1" applyFill="1" applyBorder="1" applyAlignment="1" applyProtection="1">
      <alignment horizontal="center" vertical="center"/>
      <protection/>
    </xf>
    <xf numFmtId="0" fontId="3" fillId="36" borderId="34" xfId="0" applyNumberFormat="1" applyFont="1" applyFill="1" applyBorder="1" applyAlignment="1" applyProtection="1">
      <alignment horizontal="center" vertical="center"/>
      <protection/>
    </xf>
    <xf numFmtId="0" fontId="3" fillId="36" borderId="12" xfId="0" applyNumberFormat="1" applyFont="1" applyFill="1" applyBorder="1" applyAlignment="1" applyProtection="1">
      <alignment horizontal="center" vertical="center"/>
      <protection/>
    </xf>
    <xf numFmtId="186" fontId="3" fillId="36" borderId="91" xfId="0" applyNumberFormat="1" applyFont="1" applyFill="1" applyBorder="1" applyAlignment="1" applyProtection="1">
      <alignment horizontal="center"/>
      <protection/>
    </xf>
    <xf numFmtId="186" fontId="3" fillId="36" borderId="36" xfId="0" applyNumberFormat="1" applyFont="1" applyFill="1" applyBorder="1" applyAlignment="1" applyProtection="1">
      <alignment horizontal="center"/>
      <protection/>
    </xf>
    <xf numFmtId="0" fontId="3" fillId="0" borderId="15" xfId="0" applyNumberFormat="1" applyFont="1" applyBorder="1" applyAlignment="1" applyProtection="1">
      <alignment horizontal="left" vertical="center"/>
      <protection hidden="1"/>
    </xf>
    <xf numFmtId="0" fontId="3" fillId="0" borderId="36" xfId="0" applyNumberFormat="1" applyFont="1" applyBorder="1" applyAlignment="1" applyProtection="1">
      <alignment horizontal="left" vertical="center"/>
      <protection hidden="1"/>
    </xf>
    <xf numFmtId="0" fontId="3" fillId="0" borderId="92" xfId="0" applyNumberFormat="1" applyFont="1" applyBorder="1" applyAlignment="1" applyProtection="1">
      <alignment horizontal="left" vertical="center"/>
      <protection hidden="1"/>
    </xf>
    <xf numFmtId="49" fontId="3" fillId="0" borderId="43" xfId="0" applyNumberFormat="1" applyFont="1" applyBorder="1" applyAlignment="1" applyProtection="1">
      <alignment horizontal="left" vertical="center"/>
      <protection hidden="1"/>
    </xf>
    <xf numFmtId="49" fontId="3" fillId="0" borderId="93" xfId="0" applyNumberFormat="1" applyFont="1" applyBorder="1" applyAlignment="1" applyProtection="1">
      <alignment horizontal="left" vertical="center"/>
      <protection hidden="1"/>
    </xf>
    <xf numFmtId="10" fontId="2" fillId="36" borderId="52" xfId="49" applyNumberFormat="1" applyFont="1" applyFill="1" applyBorder="1" applyAlignment="1" applyProtection="1">
      <alignment horizontal="right" vertical="center"/>
      <protection/>
    </xf>
    <xf numFmtId="49" fontId="9" fillId="0" borderId="42" xfId="0" applyNumberFormat="1" applyFont="1" applyBorder="1" applyAlignment="1" applyProtection="1">
      <alignment horizontal="center" vertical="center"/>
      <protection hidden="1"/>
    </xf>
    <xf numFmtId="49" fontId="9" fillId="0" borderId="57" xfId="0" applyNumberFormat="1" applyFont="1" applyBorder="1" applyAlignment="1" applyProtection="1">
      <alignment horizontal="center" vertical="center"/>
      <protection hidden="1"/>
    </xf>
    <xf numFmtId="49" fontId="9" fillId="0" borderId="60" xfId="0" applyNumberFormat="1" applyFont="1" applyBorder="1" applyAlignment="1" applyProtection="1">
      <alignment horizontal="center" vertical="center"/>
      <protection hidden="1"/>
    </xf>
    <xf numFmtId="4" fontId="4" fillId="0" borderId="0" xfId="0" applyNumberFormat="1" applyFont="1" applyFill="1" applyBorder="1" applyAlignment="1" applyProtection="1">
      <alignment vertical="center"/>
      <protection hidden="1"/>
    </xf>
    <xf numFmtId="2" fontId="3" fillId="36" borderId="94" xfId="0" applyNumberFormat="1" applyFont="1" applyFill="1" applyBorder="1" applyAlignment="1" applyProtection="1">
      <alignment horizontal="center"/>
      <protection/>
    </xf>
    <xf numFmtId="2" fontId="3" fillId="36" borderId="37" xfId="0" applyNumberFormat="1" applyFont="1" applyFill="1" applyBorder="1" applyAlignment="1" applyProtection="1">
      <alignment horizontal="center"/>
      <protection/>
    </xf>
    <xf numFmtId="10" fontId="2" fillId="36" borderId="10" xfId="49" applyNumberFormat="1" applyFont="1" applyFill="1" applyBorder="1" applyAlignment="1" applyProtection="1">
      <alignment horizontal="right" vertical="center"/>
      <protection/>
    </xf>
    <xf numFmtId="4" fontId="23" fillId="0" borderId="95" xfId="0" applyNumberFormat="1" applyFont="1" applyFill="1" applyBorder="1" applyAlignment="1" applyProtection="1">
      <alignment horizontal="center" vertical="center"/>
      <protection hidden="1"/>
    </xf>
    <xf numFmtId="4" fontId="23" fillId="0" borderId="10" xfId="0" applyNumberFormat="1" applyFont="1" applyFill="1" applyBorder="1" applyAlignment="1" applyProtection="1">
      <alignment horizontal="center" vertical="center"/>
      <protection hidden="1"/>
    </xf>
    <xf numFmtId="4" fontId="23" fillId="0" borderId="82" xfId="0" applyNumberFormat="1" applyFont="1" applyFill="1" applyBorder="1" applyAlignment="1" applyProtection="1">
      <alignment horizontal="center" vertical="center"/>
      <protection hidden="1"/>
    </xf>
    <xf numFmtId="0" fontId="3" fillId="0" borderId="35" xfId="0" applyNumberFormat="1" applyFont="1" applyBorder="1" applyAlignment="1" applyProtection="1">
      <alignment horizontal="left" vertical="center"/>
      <protection hidden="1"/>
    </xf>
    <xf numFmtId="0" fontId="3" fillId="0" borderId="38" xfId="0" applyNumberFormat="1" applyFont="1" applyBorder="1" applyAlignment="1" applyProtection="1">
      <alignment horizontal="left" vertical="center"/>
      <protection hidden="1"/>
    </xf>
    <xf numFmtId="0" fontId="3" fillId="0" borderId="96" xfId="0" applyNumberFormat="1" applyFont="1" applyBorder="1" applyAlignment="1" applyProtection="1">
      <alignment horizontal="left" vertical="center"/>
      <protection hidden="1"/>
    </xf>
    <xf numFmtId="49" fontId="9" fillId="0" borderId="41" xfId="0" applyNumberFormat="1" applyFont="1" applyBorder="1" applyAlignment="1" applyProtection="1">
      <alignment horizontal="center"/>
      <protection hidden="1"/>
    </xf>
    <xf numFmtId="49" fontId="9" fillId="0" borderId="65" xfId="0" applyNumberFormat="1" applyFont="1" applyBorder="1" applyAlignment="1" applyProtection="1">
      <alignment horizontal="center"/>
      <protection hidden="1"/>
    </xf>
    <xf numFmtId="49" fontId="9" fillId="0" borderId="83" xfId="0" applyNumberFormat="1" applyFont="1" applyBorder="1" applyAlignment="1" applyProtection="1">
      <alignment horizontal="center"/>
      <protection hidden="1"/>
    </xf>
    <xf numFmtId="4" fontId="23" fillId="0" borderId="91" xfId="0" applyNumberFormat="1" applyFont="1" applyFill="1" applyBorder="1" applyAlignment="1" applyProtection="1">
      <alignment horizontal="center" vertical="center"/>
      <protection hidden="1"/>
    </xf>
    <xf numFmtId="4" fontId="23" fillId="0" borderId="36" xfId="0" applyNumberFormat="1" applyFont="1" applyFill="1" applyBorder="1" applyAlignment="1" applyProtection="1">
      <alignment horizontal="center" vertical="center"/>
      <protection hidden="1"/>
    </xf>
    <xf numFmtId="4" fontId="23" fillId="0" borderId="47" xfId="0" applyNumberFormat="1" applyFont="1" applyFill="1" applyBorder="1" applyAlignment="1" applyProtection="1">
      <alignment horizontal="center" vertical="center"/>
      <protection hidden="1"/>
    </xf>
    <xf numFmtId="49" fontId="4" fillId="7" borderId="42" xfId="0" applyNumberFormat="1" applyFont="1" applyFill="1" applyBorder="1" applyAlignment="1" applyProtection="1">
      <alignment horizontal="center" vertical="center" wrapText="1"/>
      <protection hidden="1"/>
    </xf>
    <xf numFmtId="0" fontId="4" fillId="7" borderId="57" xfId="0" applyNumberFormat="1" applyFont="1" applyFill="1" applyBorder="1" applyAlignment="1" applyProtection="1">
      <alignment horizontal="center" vertical="center" wrapText="1"/>
      <protection hidden="1"/>
    </xf>
    <xf numFmtId="0" fontId="4" fillId="7" borderId="60" xfId="0" applyNumberFormat="1" applyFont="1" applyFill="1" applyBorder="1" applyAlignment="1" applyProtection="1">
      <alignment horizontal="center" vertical="center" wrapText="1"/>
      <protection hidden="1"/>
    </xf>
    <xf numFmtId="49" fontId="2" fillId="0" borderId="35" xfId="0" applyNumberFormat="1" applyFont="1" applyFill="1" applyBorder="1" applyAlignment="1" applyProtection="1">
      <alignment horizontal="left" vertical="center"/>
      <protection hidden="1"/>
    </xf>
    <xf numFmtId="49" fontId="2" fillId="0" borderId="49" xfId="0" applyNumberFormat="1" applyFont="1" applyFill="1" applyBorder="1" applyAlignment="1" applyProtection="1">
      <alignment horizontal="left" vertical="center"/>
      <protection hidden="1"/>
    </xf>
    <xf numFmtId="4" fontId="4" fillId="35" borderId="44" xfId="0" applyNumberFormat="1" applyFont="1" applyFill="1" applyBorder="1" applyAlignment="1" applyProtection="1">
      <alignment/>
      <protection hidden="1"/>
    </xf>
    <xf numFmtId="49" fontId="2" fillId="36" borderId="16" xfId="0" applyNumberFormat="1" applyFont="1" applyFill="1" applyBorder="1" applyAlignment="1" applyProtection="1">
      <alignment horizontal="left" vertical="center"/>
      <protection/>
    </xf>
    <xf numFmtId="49" fontId="2" fillId="36" borderId="37" xfId="0" applyNumberFormat="1" applyFont="1" applyFill="1" applyBorder="1" applyAlignment="1" applyProtection="1">
      <alignment horizontal="left" vertical="center"/>
      <protection/>
    </xf>
    <xf numFmtId="49" fontId="2" fillId="36" borderId="4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indent="4"/>
      <protection hidden="1"/>
    </xf>
    <xf numFmtId="0" fontId="4" fillId="0" borderId="0" xfId="0" applyNumberFormat="1" applyFont="1" applyFill="1" applyBorder="1" applyAlignment="1" applyProtection="1">
      <alignment horizontal="left" vertical="center" indent="4"/>
      <protection hidden="1"/>
    </xf>
    <xf numFmtId="49" fontId="2" fillId="0" borderId="51" xfId="0" applyNumberFormat="1" applyFont="1" applyFill="1" applyBorder="1" applyAlignment="1" applyProtection="1">
      <alignment horizontal="left" vertical="center"/>
      <protection hidden="1"/>
    </xf>
    <xf numFmtId="49" fontId="2" fillId="0" borderId="76" xfId="0" applyNumberFormat="1" applyFont="1" applyFill="1" applyBorder="1" applyAlignment="1" applyProtection="1">
      <alignment horizontal="left" vertical="center"/>
      <protection hidden="1"/>
    </xf>
    <xf numFmtId="49" fontId="2" fillId="0" borderId="42" xfId="0" applyNumberFormat="1" applyFont="1" applyBorder="1" applyAlignment="1" applyProtection="1">
      <alignment horizontal="center" vertical="center" wrapText="1"/>
      <protection hidden="1"/>
    </xf>
    <xf numFmtId="49" fontId="2" fillId="0" borderId="57" xfId="0" applyNumberFormat="1" applyFont="1" applyBorder="1" applyAlignment="1" applyProtection="1">
      <alignment horizontal="center" vertical="center" wrapText="1"/>
      <protection hidden="1"/>
    </xf>
    <xf numFmtId="49" fontId="2" fillId="0" borderId="60" xfId="0" applyNumberFormat="1" applyFont="1" applyBorder="1" applyAlignment="1" applyProtection="1">
      <alignment horizontal="center" vertical="center" wrapText="1"/>
      <protection hidden="1"/>
    </xf>
    <xf numFmtId="4" fontId="2" fillId="0" borderId="36" xfId="0" applyNumberFormat="1" applyFont="1" applyBorder="1" applyAlignment="1" applyProtection="1">
      <alignment/>
      <protection hidden="1"/>
    </xf>
    <xf numFmtId="49" fontId="2" fillId="0" borderId="41" xfId="0" applyNumberFormat="1" applyFont="1" applyFill="1" applyBorder="1" applyAlignment="1" applyProtection="1">
      <alignment horizontal="left" vertical="center"/>
      <protection hidden="1"/>
    </xf>
    <xf numFmtId="49" fontId="2" fillId="0" borderId="35" xfId="0" applyNumberFormat="1" applyFont="1" applyFill="1" applyBorder="1" applyAlignment="1" applyProtection="1">
      <alignment horizontal="left" vertical="center" wrapText="1"/>
      <protection hidden="1"/>
    </xf>
    <xf numFmtId="49" fontId="2" fillId="36" borderId="15" xfId="0" applyNumberFormat="1" applyFont="1" applyFill="1" applyBorder="1" applyAlignment="1" applyProtection="1">
      <alignment horizontal="left" vertical="center"/>
      <protection/>
    </xf>
    <xf numFmtId="49" fontId="2" fillId="36" borderId="36" xfId="0" applyNumberFormat="1" applyFont="1" applyFill="1" applyBorder="1" applyAlignment="1" applyProtection="1">
      <alignment horizontal="left" vertical="center"/>
      <protection/>
    </xf>
    <xf numFmtId="49" fontId="2" fillId="36" borderId="47" xfId="0" applyNumberFormat="1"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protection hidden="1"/>
    </xf>
    <xf numFmtId="49" fontId="2" fillId="0" borderId="52" xfId="0" applyNumberFormat="1" applyFont="1" applyFill="1" applyBorder="1" applyAlignment="1" applyProtection="1">
      <alignment horizontal="left" vertical="center"/>
      <protection hidden="1"/>
    </xf>
    <xf numFmtId="49" fontId="2" fillId="0" borderId="38" xfId="0" applyNumberFormat="1" applyFont="1" applyBorder="1" applyAlignment="1" applyProtection="1">
      <alignment horizontal="center"/>
      <protection hidden="1"/>
    </xf>
    <xf numFmtId="49" fontId="2" fillId="36" borderId="17" xfId="0" applyNumberFormat="1" applyFont="1" applyFill="1" applyBorder="1" applyAlignment="1" applyProtection="1">
      <alignment horizontal="left" vertical="center"/>
      <protection/>
    </xf>
    <xf numFmtId="49" fontId="2" fillId="36" borderId="39" xfId="0" applyNumberFormat="1" applyFont="1" applyFill="1" applyBorder="1" applyAlignment="1" applyProtection="1">
      <alignment horizontal="left" vertical="center"/>
      <protection/>
    </xf>
    <xf numFmtId="49" fontId="2" fillId="36" borderId="84" xfId="0" applyNumberFormat="1" applyFont="1" applyFill="1" applyBorder="1" applyAlignment="1" applyProtection="1">
      <alignment horizontal="left" vertical="center"/>
      <protection/>
    </xf>
    <xf numFmtId="0" fontId="4" fillId="35" borderId="49" xfId="0" applyNumberFormat="1" applyFont="1" applyFill="1" applyBorder="1" applyAlignment="1" applyProtection="1">
      <alignment horizontal="right" vertical="center"/>
      <protection hidden="1"/>
    </xf>
    <xf numFmtId="0" fontId="4" fillId="35" borderId="52" xfId="0" applyNumberFormat="1" applyFont="1" applyFill="1" applyBorder="1" applyAlignment="1" applyProtection="1">
      <alignment horizontal="right" vertical="center"/>
      <protection hidden="1"/>
    </xf>
    <xf numFmtId="0" fontId="4" fillId="35" borderId="50" xfId="0" applyNumberFormat="1" applyFont="1" applyFill="1" applyBorder="1" applyAlignment="1" applyProtection="1">
      <alignment horizontal="right" vertical="center"/>
      <protection hidden="1"/>
    </xf>
    <xf numFmtId="49" fontId="2" fillId="0" borderId="0" xfId="0" applyNumberFormat="1" applyFont="1" applyBorder="1" applyAlignment="1" applyProtection="1">
      <alignment horizontal="left"/>
      <protection hidden="1"/>
    </xf>
    <xf numFmtId="0" fontId="2" fillId="12" borderId="41" xfId="0" applyNumberFormat="1" applyFont="1" applyFill="1" applyBorder="1" applyAlignment="1" applyProtection="1">
      <alignment horizontal="right" vertical="center"/>
      <protection hidden="1"/>
    </xf>
    <xf numFmtId="0" fontId="2" fillId="12" borderId="65" xfId="0" applyNumberFormat="1" applyFont="1" applyFill="1" applyBorder="1" applyAlignment="1" applyProtection="1">
      <alignment horizontal="right" vertical="center"/>
      <protection hidden="1"/>
    </xf>
    <xf numFmtId="0" fontId="2" fillId="12" borderId="83" xfId="0" applyNumberFormat="1" applyFont="1" applyFill="1" applyBorder="1" applyAlignment="1" applyProtection="1">
      <alignment horizontal="right" vertical="center"/>
      <protection hidden="1"/>
    </xf>
    <xf numFmtId="4" fontId="2" fillId="0" borderId="37" xfId="0" applyNumberFormat="1" applyFont="1" applyBorder="1" applyAlignment="1" applyProtection="1">
      <alignment/>
      <protection hidden="1"/>
    </xf>
    <xf numFmtId="49" fontId="2" fillId="36" borderId="43" xfId="0" applyNumberFormat="1" applyFont="1" applyFill="1" applyBorder="1" applyAlignment="1" applyProtection="1">
      <alignment horizontal="left" vertical="center"/>
      <protection/>
    </xf>
    <xf numFmtId="49" fontId="2" fillId="36" borderId="44" xfId="0" applyNumberFormat="1" applyFont="1" applyFill="1" applyBorder="1" applyAlignment="1" applyProtection="1">
      <alignment horizontal="left" vertical="center"/>
      <protection/>
    </xf>
    <xf numFmtId="49" fontId="2" fillId="36" borderId="72" xfId="0" applyNumberFormat="1" applyFont="1" applyFill="1" applyBorder="1" applyAlignment="1" applyProtection="1">
      <alignment horizontal="left" vertical="center"/>
      <protection/>
    </xf>
    <xf numFmtId="0" fontId="4" fillId="7" borderId="42" xfId="0" applyNumberFormat="1" applyFont="1" applyFill="1" applyBorder="1" applyAlignment="1" applyProtection="1">
      <alignment horizontal="center" vertical="center" wrapText="1"/>
      <protection hidden="1"/>
    </xf>
    <xf numFmtId="49" fontId="6" fillId="0" borderId="0" xfId="0" applyNumberFormat="1" applyFont="1" applyAlignment="1" applyProtection="1">
      <alignment horizontal="center"/>
      <protection hidden="1"/>
    </xf>
    <xf numFmtId="49" fontId="5" fillId="0" borderId="0" xfId="0" applyNumberFormat="1" applyFont="1" applyAlignment="1" applyProtection="1">
      <alignment horizontal="center" vertical="center"/>
      <protection hidden="1"/>
    </xf>
    <xf numFmtId="49" fontId="73" fillId="0" borderId="0" xfId="0" applyNumberFormat="1" applyFont="1" applyAlignment="1" applyProtection="1">
      <alignment horizontal="center" vertical="top"/>
      <protection hidden="1"/>
    </xf>
    <xf numFmtId="49" fontId="7" fillId="0" borderId="0" xfId="0" applyNumberFormat="1" applyFont="1" applyAlignment="1" applyProtection="1">
      <alignment horizontal="center" vertical="center"/>
      <protection hidden="1"/>
    </xf>
    <xf numFmtId="2" fontId="3" fillId="0" borderId="97" xfId="0" applyNumberFormat="1" applyFont="1" applyFill="1" applyBorder="1" applyAlignment="1" applyProtection="1">
      <alignment horizontal="center"/>
      <protection hidden="1"/>
    </xf>
    <xf numFmtId="2" fontId="3" fillId="0" borderId="52" xfId="0" applyNumberFormat="1" applyFont="1" applyFill="1" applyBorder="1" applyAlignment="1" applyProtection="1">
      <alignment horizontal="center"/>
      <protection hidden="1"/>
    </xf>
    <xf numFmtId="49" fontId="9" fillId="0" borderId="0" xfId="0" applyNumberFormat="1" applyFont="1" applyBorder="1" applyAlignment="1" applyProtection="1">
      <alignment horizontal="center" vertical="center"/>
      <protection hidden="1"/>
    </xf>
    <xf numFmtId="10" fontId="2" fillId="36" borderId="0" xfId="49" applyNumberFormat="1" applyFont="1" applyFill="1" applyBorder="1" applyAlignment="1" applyProtection="1">
      <alignment horizontal="right" vertical="center"/>
      <protection/>
    </xf>
    <xf numFmtId="4" fontId="4" fillId="0" borderId="65" xfId="0" applyNumberFormat="1" applyFont="1" applyFill="1" applyBorder="1" applyAlignment="1" applyProtection="1">
      <alignment vertical="center"/>
      <protection hidden="1"/>
    </xf>
    <xf numFmtId="2" fontId="3" fillId="33" borderId="94" xfId="0" applyNumberFormat="1" applyFont="1" applyFill="1" applyBorder="1" applyAlignment="1" applyProtection="1">
      <alignment horizontal="center"/>
      <protection/>
    </xf>
    <xf numFmtId="2" fontId="3" fillId="33" borderId="37" xfId="0" applyNumberFormat="1" applyFont="1" applyFill="1" applyBorder="1" applyAlignment="1" applyProtection="1">
      <alignment horizontal="center"/>
      <protection/>
    </xf>
    <xf numFmtId="0" fontId="3" fillId="33" borderId="19"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89" xfId="0" applyNumberFormat="1" applyFont="1" applyFill="1" applyBorder="1" applyAlignment="1" applyProtection="1">
      <alignment horizontal="center" vertical="center"/>
      <protection/>
    </xf>
    <xf numFmtId="0" fontId="3" fillId="33" borderId="44" xfId="0" applyNumberFormat="1" applyFont="1" applyFill="1" applyBorder="1" applyAlignment="1" applyProtection="1">
      <alignment horizontal="center" vertical="center"/>
      <protection/>
    </xf>
    <xf numFmtId="0" fontId="3" fillId="33" borderId="72" xfId="0" applyNumberFormat="1" applyFont="1" applyFill="1" applyBorder="1" applyAlignment="1" applyProtection="1">
      <alignment horizontal="center" vertical="center"/>
      <protection/>
    </xf>
    <xf numFmtId="49" fontId="2" fillId="0" borderId="65" xfId="0" applyNumberFormat="1" applyFont="1" applyFill="1" applyBorder="1" applyAlignment="1" applyProtection="1">
      <alignment horizontal="left" vertical="center"/>
      <protection hidden="1"/>
    </xf>
    <xf numFmtId="49" fontId="2" fillId="0" borderId="10" xfId="0" applyNumberFormat="1" applyFont="1" applyFill="1" applyBorder="1" applyAlignment="1" applyProtection="1">
      <alignment horizontal="left" vertical="center"/>
      <protection hidden="1"/>
    </xf>
    <xf numFmtId="0" fontId="3" fillId="33" borderId="34"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186" fontId="3" fillId="33" borderId="91" xfId="0" applyNumberFormat="1" applyFont="1" applyFill="1" applyBorder="1" applyAlignment="1" applyProtection="1">
      <alignment horizontal="center"/>
      <protection/>
    </xf>
    <xf numFmtId="186" fontId="3" fillId="33" borderId="36" xfId="0" applyNumberFormat="1" applyFont="1" applyFill="1" applyBorder="1" applyAlignment="1" applyProtection="1">
      <alignment horizontal="center"/>
      <protection/>
    </xf>
    <xf numFmtId="49" fontId="2" fillId="33" borderId="43" xfId="0" applyNumberFormat="1" applyFont="1" applyFill="1" applyBorder="1" applyAlignment="1" applyProtection="1">
      <alignment horizontal="left" vertical="center"/>
      <protection/>
    </xf>
    <xf numFmtId="49" fontId="2" fillId="33" borderId="44" xfId="0" applyNumberFormat="1" applyFont="1" applyFill="1" applyBorder="1" applyAlignment="1" applyProtection="1">
      <alignment horizontal="left" vertical="center"/>
      <protection/>
    </xf>
    <xf numFmtId="49" fontId="2" fillId="33" borderId="72" xfId="0" applyNumberFormat="1" applyFont="1" applyFill="1" applyBorder="1" applyAlignment="1" applyProtection="1">
      <alignment horizontal="left" vertical="center"/>
      <protection/>
    </xf>
    <xf numFmtId="10" fontId="2" fillId="33" borderId="10" xfId="49" applyNumberFormat="1" applyFont="1" applyFill="1" applyBorder="1" applyAlignment="1" applyProtection="1">
      <alignment horizontal="right" vertical="center"/>
      <protection/>
    </xf>
    <xf numFmtId="49" fontId="2" fillId="0" borderId="37" xfId="0" applyNumberFormat="1" applyFont="1" applyFill="1" applyBorder="1" applyAlignment="1" applyProtection="1">
      <alignment horizontal="left" vertical="center"/>
      <protection hidden="1"/>
    </xf>
    <xf numFmtId="49" fontId="2" fillId="0" borderId="39" xfId="0" applyNumberFormat="1" applyFont="1" applyFill="1" applyBorder="1" applyAlignment="1" applyProtection="1">
      <alignment horizontal="left" vertical="center"/>
      <protection hidden="1"/>
    </xf>
    <xf numFmtId="0" fontId="2" fillId="33" borderId="16" xfId="0" applyNumberFormat="1" applyFont="1" applyFill="1" applyBorder="1" applyAlignment="1" applyProtection="1">
      <alignment horizontal="left" vertical="center"/>
      <protection/>
    </xf>
    <xf numFmtId="0" fontId="2" fillId="33" borderId="37" xfId="0" applyNumberFormat="1" applyFont="1" applyFill="1" applyBorder="1" applyAlignment="1" applyProtection="1">
      <alignment horizontal="left" vertical="center"/>
      <protection/>
    </xf>
    <xf numFmtId="0" fontId="2" fillId="33" borderId="48" xfId="0" applyNumberFormat="1" applyFont="1" applyFill="1" applyBorder="1" applyAlignment="1" applyProtection="1">
      <alignment horizontal="left" vertical="center"/>
      <protection/>
    </xf>
    <xf numFmtId="0" fontId="2" fillId="33" borderId="17" xfId="0" applyNumberFormat="1" applyFont="1" applyFill="1" applyBorder="1" applyAlignment="1" applyProtection="1">
      <alignment horizontal="left" vertical="center"/>
      <protection/>
    </xf>
    <xf numFmtId="0" fontId="2" fillId="33" borderId="39" xfId="0" applyNumberFormat="1" applyFont="1" applyFill="1" applyBorder="1" applyAlignment="1" applyProtection="1">
      <alignment horizontal="left" vertical="center"/>
      <protection/>
    </xf>
    <xf numFmtId="0" fontId="2" fillId="33" borderId="84" xfId="0" applyNumberFormat="1" applyFont="1" applyFill="1" applyBorder="1" applyAlignment="1" applyProtection="1">
      <alignment horizontal="left" vertical="center"/>
      <protection/>
    </xf>
    <xf numFmtId="0" fontId="2" fillId="33" borderId="15" xfId="0" applyNumberFormat="1" applyFont="1" applyFill="1" applyBorder="1" applyAlignment="1" applyProtection="1">
      <alignment horizontal="left" vertical="center"/>
      <protection/>
    </xf>
    <xf numFmtId="0" fontId="2" fillId="33" borderId="36" xfId="0" applyNumberFormat="1" applyFont="1" applyFill="1" applyBorder="1" applyAlignment="1" applyProtection="1">
      <alignment horizontal="left" vertical="center"/>
      <protection/>
    </xf>
    <xf numFmtId="0" fontId="2" fillId="33" borderId="47" xfId="0" applyNumberFormat="1" applyFont="1" applyFill="1" applyBorder="1" applyAlignment="1" applyProtection="1">
      <alignment horizontal="left" vertical="center"/>
      <protection/>
    </xf>
    <xf numFmtId="0" fontId="2" fillId="33" borderId="41" xfId="0" applyNumberFormat="1" applyFont="1" applyFill="1" applyBorder="1" applyAlignment="1" applyProtection="1">
      <alignment horizontal="left" vertical="top" wrapText="1"/>
      <protection/>
    </xf>
    <xf numFmtId="0" fontId="2" fillId="33" borderId="65" xfId="0" applyNumberFormat="1" applyFont="1" applyFill="1" applyBorder="1" applyAlignment="1" applyProtection="1">
      <alignment horizontal="left" vertical="top" wrapText="1"/>
      <protection/>
    </xf>
    <xf numFmtId="0" fontId="2" fillId="33" borderId="83" xfId="0" applyNumberFormat="1" applyFont="1" applyFill="1" applyBorder="1" applyAlignment="1" applyProtection="1">
      <alignment horizontal="left" vertical="top" wrapText="1"/>
      <protection/>
    </xf>
    <xf numFmtId="0" fontId="2" fillId="33" borderId="51" xfId="0" applyNumberFormat="1" applyFont="1" applyFill="1" applyBorder="1" applyAlignment="1" applyProtection="1">
      <alignment horizontal="left" vertical="top" wrapText="1"/>
      <protection/>
    </xf>
    <xf numFmtId="0" fontId="2" fillId="33" borderId="0" xfId="0" applyNumberFormat="1" applyFont="1" applyFill="1" applyBorder="1" applyAlignment="1" applyProtection="1">
      <alignment horizontal="left" vertical="top" wrapText="1"/>
      <protection/>
    </xf>
    <xf numFmtId="0" fontId="2" fillId="33" borderId="45" xfId="0" applyNumberFormat="1" applyFont="1" applyFill="1" applyBorder="1" applyAlignment="1" applyProtection="1">
      <alignment horizontal="left" vertical="top" wrapText="1"/>
      <protection/>
    </xf>
    <xf numFmtId="0" fontId="2" fillId="33" borderId="49" xfId="0" applyNumberFormat="1" applyFont="1" applyFill="1" applyBorder="1" applyAlignment="1" applyProtection="1">
      <alignment horizontal="left" vertical="top" wrapText="1"/>
      <protection/>
    </xf>
    <xf numFmtId="0" fontId="2" fillId="33" borderId="52" xfId="0" applyNumberFormat="1" applyFont="1" applyFill="1" applyBorder="1" applyAlignment="1" applyProtection="1">
      <alignment horizontal="left" vertical="top" wrapText="1"/>
      <protection/>
    </xf>
    <xf numFmtId="0" fontId="2" fillId="33" borderId="50" xfId="0" applyNumberFormat="1" applyFont="1" applyFill="1" applyBorder="1" applyAlignment="1" applyProtection="1">
      <alignment horizontal="left" vertical="top" wrapText="1"/>
      <protection/>
    </xf>
    <xf numFmtId="10" fontId="2" fillId="33" borderId="0" xfId="49" applyNumberFormat="1" applyFont="1" applyFill="1" applyBorder="1" applyAlignment="1" applyProtection="1">
      <alignment horizontal="right" vertical="center"/>
      <protection/>
    </xf>
    <xf numFmtId="10" fontId="2" fillId="33" borderId="52" xfId="49" applyNumberFormat="1" applyFont="1" applyFill="1" applyBorder="1" applyAlignment="1" applyProtection="1">
      <alignment horizontal="right" vertical="center"/>
      <protection/>
    </xf>
    <xf numFmtId="49" fontId="2" fillId="0" borderId="38" xfId="0" applyNumberFormat="1" applyFont="1" applyFill="1" applyBorder="1" applyAlignment="1" applyProtection="1">
      <alignment horizontal="left" vertical="center"/>
      <protection hidden="1"/>
    </xf>
    <xf numFmtId="49" fontId="3" fillId="36" borderId="91" xfId="0" applyNumberFormat="1" applyFont="1" applyFill="1" applyBorder="1" applyAlignment="1" applyProtection="1">
      <alignment horizontal="center" vertical="center"/>
      <protection/>
    </xf>
    <xf numFmtId="49" fontId="3" fillId="36" borderId="36" xfId="0" applyNumberFormat="1" applyFont="1" applyFill="1" applyBorder="1" applyAlignment="1" applyProtection="1">
      <alignment horizontal="center" vertical="center"/>
      <protection/>
    </xf>
    <xf numFmtId="49" fontId="3" fillId="36" borderId="47" xfId="0" applyNumberFormat="1" applyFont="1" applyFill="1" applyBorder="1" applyAlignment="1" applyProtection="1">
      <alignment horizontal="center" vertical="center"/>
      <protection/>
    </xf>
    <xf numFmtId="49" fontId="3" fillId="36" borderId="98" xfId="0" applyNumberFormat="1" applyFont="1" applyFill="1" applyBorder="1" applyAlignment="1" applyProtection="1">
      <alignment horizontal="center" vertical="center"/>
      <protection/>
    </xf>
    <xf numFmtId="49" fontId="3" fillId="36" borderId="39" xfId="0" applyNumberFormat="1" applyFont="1" applyFill="1" applyBorder="1" applyAlignment="1" applyProtection="1">
      <alignment horizontal="center" vertical="center"/>
      <protection/>
    </xf>
    <xf numFmtId="49" fontId="3" fillId="36" borderId="84" xfId="0" applyNumberFormat="1" applyFont="1" applyFill="1" applyBorder="1" applyAlignment="1" applyProtection="1">
      <alignment horizontal="center" vertical="center"/>
      <protection/>
    </xf>
    <xf numFmtId="0" fontId="70" fillId="38" borderId="99" xfId="0" applyFont="1" applyFill="1" applyBorder="1" applyAlignment="1">
      <alignment horizontal="center"/>
    </xf>
    <xf numFmtId="0" fontId="70" fillId="38" borderId="100" xfId="0" applyFont="1" applyFill="1" applyBorder="1" applyAlignment="1">
      <alignment horizontal="center"/>
    </xf>
    <xf numFmtId="0" fontId="70" fillId="38" borderId="77" xfId="0" applyFont="1" applyFill="1" applyBorder="1" applyAlignment="1">
      <alignment horizontal="center" wrapText="1"/>
    </xf>
    <xf numFmtId="0" fontId="70" fillId="38" borderId="79" xfId="0" applyFont="1" applyFill="1" applyBorder="1" applyAlignment="1">
      <alignment horizontal="center" wrapText="1"/>
    </xf>
    <xf numFmtId="0" fontId="70" fillId="38" borderId="101" xfId="0" applyFont="1" applyFill="1" applyBorder="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0</xdr:rowOff>
    </xdr:from>
    <xdr:to>
      <xdr:col>4</xdr:col>
      <xdr:colOff>990600</xdr:colOff>
      <xdr:row>4</xdr:row>
      <xdr:rowOff>266700</xdr:rowOff>
    </xdr:to>
    <xdr:pic>
      <xdr:nvPicPr>
        <xdr:cNvPr id="1" name="Grafik 2"/>
        <xdr:cNvPicPr preferRelativeResize="1">
          <a:picLocks noChangeAspect="1"/>
        </xdr:cNvPicPr>
      </xdr:nvPicPr>
      <xdr:blipFill>
        <a:blip r:embed="rId1"/>
        <a:stretch>
          <a:fillRect/>
        </a:stretch>
      </xdr:blipFill>
      <xdr:spPr>
        <a:xfrm>
          <a:off x="6505575" y="161925"/>
          <a:ext cx="18288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4</xdr:row>
      <xdr:rowOff>57150</xdr:rowOff>
    </xdr:from>
    <xdr:to>
      <xdr:col>11</xdr:col>
      <xdr:colOff>38100</xdr:colOff>
      <xdr:row>6</xdr:row>
      <xdr:rowOff>85725</xdr:rowOff>
    </xdr:to>
    <xdr:pic>
      <xdr:nvPicPr>
        <xdr:cNvPr id="1" name="Grafik 2" descr="Interreg_ATHU klein.png"/>
        <xdr:cNvPicPr preferRelativeResize="1">
          <a:picLocks noChangeAspect="1"/>
        </xdr:cNvPicPr>
      </xdr:nvPicPr>
      <xdr:blipFill>
        <a:blip r:embed="rId1"/>
        <a:stretch>
          <a:fillRect/>
        </a:stretch>
      </xdr:blipFill>
      <xdr:spPr>
        <a:xfrm>
          <a:off x="7620000" y="1104900"/>
          <a:ext cx="1552575" cy="400050"/>
        </a:xfrm>
        <a:prstGeom prst="rect">
          <a:avLst/>
        </a:prstGeom>
        <a:noFill/>
        <a:ln w="9525" cmpd="sng">
          <a:noFill/>
        </a:ln>
      </xdr:spPr>
    </xdr:pic>
    <xdr:clientData/>
  </xdr:twoCellAnchor>
  <xdr:twoCellAnchor editAs="oneCell">
    <xdr:from>
      <xdr:col>1</xdr:col>
      <xdr:colOff>9525</xdr:colOff>
      <xdr:row>1</xdr:row>
      <xdr:rowOff>161925</xdr:rowOff>
    </xdr:from>
    <xdr:to>
      <xdr:col>1</xdr:col>
      <xdr:colOff>1733550</xdr:colOff>
      <xdr:row>5</xdr:row>
      <xdr:rowOff>161925</xdr:rowOff>
    </xdr:to>
    <xdr:pic>
      <xdr:nvPicPr>
        <xdr:cNvPr id="2" name="Grafik 6"/>
        <xdr:cNvPicPr preferRelativeResize="1">
          <a:picLocks noChangeAspect="1"/>
        </xdr:cNvPicPr>
      </xdr:nvPicPr>
      <xdr:blipFill>
        <a:blip r:embed="rId2"/>
        <a:stretch>
          <a:fillRect/>
        </a:stretch>
      </xdr:blipFill>
      <xdr:spPr>
        <a:xfrm>
          <a:off x="857250" y="523875"/>
          <a:ext cx="1724025"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4</xdr:row>
      <xdr:rowOff>57150</xdr:rowOff>
    </xdr:from>
    <xdr:to>
      <xdr:col>11</xdr:col>
      <xdr:colOff>38100</xdr:colOff>
      <xdr:row>6</xdr:row>
      <xdr:rowOff>85725</xdr:rowOff>
    </xdr:to>
    <xdr:pic>
      <xdr:nvPicPr>
        <xdr:cNvPr id="1" name="Grafik 2" descr="Interreg_ATHU klein.png"/>
        <xdr:cNvPicPr preferRelativeResize="1">
          <a:picLocks noChangeAspect="1"/>
        </xdr:cNvPicPr>
      </xdr:nvPicPr>
      <xdr:blipFill>
        <a:blip r:embed="rId1"/>
        <a:stretch>
          <a:fillRect/>
        </a:stretch>
      </xdr:blipFill>
      <xdr:spPr>
        <a:xfrm>
          <a:off x="7620000" y="1104900"/>
          <a:ext cx="1552575" cy="400050"/>
        </a:xfrm>
        <a:prstGeom prst="rect">
          <a:avLst/>
        </a:prstGeom>
        <a:noFill/>
        <a:ln w="9525" cmpd="sng">
          <a:noFill/>
        </a:ln>
      </xdr:spPr>
    </xdr:pic>
    <xdr:clientData/>
  </xdr:twoCellAnchor>
  <xdr:twoCellAnchor editAs="oneCell">
    <xdr:from>
      <xdr:col>0</xdr:col>
      <xdr:colOff>828675</xdr:colOff>
      <xdr:row>1</xdr:row>
      <xdr:rowOff>161925</xdr:rowOff>
    </xdr:from>
    <xdr:to>
      <xdr:col>1</xdr:col>
      <xdr:colOff>1628775</xdr:colOff>
      <xdr:row>5</xdr:row>
      <xdr:rowOff>161925</xdr:rowOff>
    </xdr:to>
    <xdr:pic>
      <xdr:nvPicPr>
        <xdr:cNvPr id="2" name="Grafik 6"/>
        <xdr:cNvPicPr preferRelativeResize="1">
          <a:picLocks noChangeAspect="1"/>
        </xdr:cNvPicPr>
      </xdr:nvPicPr>
      <xdr:blipFill>
        <a:blip r:embed="rId2"/>
        <a:stretch>
          <a:fillRect/>
        </a:stretch>
      </xdr:blipFill>
      <xdr:spPr>
        <a:xfrm>
          <a:off x="828675" y="523875"/>
          <a:ext cx="1647825"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4</xdr:row>
      <xdr:rowOff>57150</xdr:rowOff>
    </xdr:from>
    <xdr:to>
      <xdr:col>11</xdr:col>
      <xdr:colOff>38100</xdr:colOff>
      <xdr:row>6</xdr:row>
      <xdr:rowOff>85725</xdr:rowOff>
    </xdr:to>
    <xdr:pic>
      <xdr:nvPicPr>
        <xdr:cNvPr id="1" name="Grafik 2" descr="Interreg_ATHU klein.png"/>
        <xdr:cNvPicPr preferRelativeResize="1">
          <a:picLocks noChangeAspect="1"/>
        </xdr:cNvPicPr>
      </xdr:nvPicPr>
      <xdr:blipFill>
        <a:blip r:embed="rId1"/>
        <a:stretch>
          <a:fillRect/>
        </a:stretch>
      </xdr:blipFill>
      <xdr:spPr>
        <a:xfrm>
          <a:off x="7620000" y="1104900"/>
          <a:ext cx="1552575" cy="400050"/>
        </a:xfrm>
        <a:prstGeom prst="rect">
          <a:avLst/>
        </a:prstGeom>
        <a:noFill/>
        <a:ln w="9525" cmpd="sng">
          <a:noFill/>
        </a:ln>
      </xdr:spPr>
    </xdr:pic>
    <xdr:clientData/>
  </xdr:twoCellAnchor>
  <xdr:twoCellAnchor editAs="oneCell">
    <xdr:from>
      <xdr:col>1</xdr:col>
      <xdr:colOff>0</xdr:colOff>
      <xdr:row>3</xdr:row>
      <xdr:rowOff>0</xdr:rowOff>
    </xdr:from>
    <xdr:to>
      <xdr:col>1</xdr:col>
      <xdr:colOff>1581150</xdr:colOff>
      <xdr:row>6</xdr:row>
      <xdr:rowOff>180975</xdr:rowOff>
    </xdr:to>
    <xdr:pic>
      <xdr:nvPicPr>
        <xdr:cNvPr id="2" name="Grafik 6"/>
        <xdr:cNvPicPr preferRelativeResize="1">
          <a:picLocks noChangeAspect="1"/>
        </xdr:cNvPicPr>
      </xdr:nvPicPr>
      <xdr:blipFill>
        <a:blip r:embed="rId2"/>
        <a:stretch>
          <a:fillRect/>
        </a:stretch>
      </xdr:blipFill>
      <xdr:spPr>
        <a:xfrm>
          <a:off x="847725" y="800100"/>
          <a:ext cx="158115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4</xdr:row>
      <xdr:rowOff>57150</xdr:rowOff>
    </xdr:from>
    <xdr:to>
      <xdr:col>11</xdr:col>
      <xdr:colOff>38100</xdr:colOff>
      <xdr:row>6</xdr:row>
      <xdr:rowOff>85725</xdr:rowOff>
    </xdr:to>
    <xdr:pic>
      <xdr:nvPicPr>
        <xdr:cNvPr id="1" name="Grafik 2" descr="Interreg_ATHU klein.png"/>
        <xdr:cNvPicPr preferRelativeResize="1">
          <a:picLocks noChangeAspect="1"/>
        </xdr:cNvPicPr>
      </xdr:nvPicPr>
      <xdr:blipFill>
        <a:blip r:embed="rId1"/>
        <a:stretch>
          <a:fillRect/>
        </a:stretch>
      </xdr:blipFill>
      <xdr:spPr>
        <a:xfrm>
          <a:off x="7620000" y="1104900"/>
          <a:ext cx="1552575" cy="400050"/>
        </a:xfrm>
        <a:prstGeom prst="rect">
          <a:avLst/>
        </a:prstGeom>
        <a:noFill/>
        <a:ln w="9525" cmpd="sng">
          <a:noFill/>
        </a:ln>
      </xdr:spPr>
    </xdr:pic>
    <xdr:clientData/>
  </xdr:twoCellAnchor>
  <xdr:twoCellAnchor editAs="oneCell">
    <xdr:from>
      <xdr:col>1</xdr:col>
      <xdr:colOff>0</xdr:colOff>
      <xdr:row>2</xdr:row>
      <xdr:rowOff>57150</xdr:rowOff>
    </xdr:from>
    <xdr:to>
      <xdr:col>1</xdr:col>
      <xdr:colOff>1619250</xdr:colOff>
      <xdr:row>6</xdr:row>
      <xdr:rowOff>57150</xdr:rowOff>
    </xdr:to>
    <xdr:pic>
      <xdr:nvPicPr>
        <xdr:cNvPr id="2" name="Grafik 6"/>
        <xdr:cNvPicPr preferRelativeResize="1">
          <a:picLocks noChangeAspect="1"/>
        </xdr:cNvPicPr>
      </xdr:nvPicPr>
      <xdr:blipFill>
        <a:blip r:embed="rId2"/>
        <a:stretch>
          <a:fillRect/>
        </a:stretch>
      </xdr:blipFill>
      <xdr:spPr>
        <a:xfrm>
          <a:off x="847725" y="666750"/>
          <a:ext cx="1619250"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FLC\Berechnungsmethoden\Spezielle%20F&#228;lle\0_Kurzarbeit\EUREVITA%20Pannonia\Test_Berechnung_Personalkosten_Interreg_V_AT-HU_Monat_V2.0_HP_periodengere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blatt"/>
      <sheetName val="Berechnung PK (Monat)"/>
      <sheetName val="Berechnung PK (Monat) - FLC"/>
      <sheetName val="Berechnung PK (Monat) - Bsp."/>
      <sheetName val="Stammdaten"/>
      <sheetName val="Versionsinfo"/>
    </sheetNames>
    <sheetDataSet>
      <sheetData sheetId="4">
        <row r="3">
          <cell r="E3">
            <v>2</v>
          </cell>
        </row>
        <row r="4">
          <cell r="E4">
            <v>4</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E4" sqref="E4"/>
    </sheetView>
  </sheetViews>
  <sheetFormatPr defaultColWidth="12" defaultRowHeight="12.75"/>
  <cols>
    <col min="1" max="2" width="6" style="184" customWidth="1"/>
    <col min="3" max="3" width="101.83203125" style="154" customWidth="1"/>
    <col min="4" max="4" width="14.66015625" style="154" customWidth="1"/>
    <col min="5" max="5" width="60.16015625" style="155" customWidth="1"/>
    <col min="6" max="16384" width="12" style="152" customWidth="1"/>
  </cols>
  <sheetData>
    <row r="1" spans="1:3" ht="12.75">
      <c r="A1" s="191"/>
      <c r="B1" s="191"/>
      <c r="C1" s="192"/>
    </row>
    <row r="2" spans="1:3" ht="22.5">
      <c r="A2" s="193" t="s">
        <v>107</v>
      </c>
      <c r="B2" s="193"/>
      <c r="C2" s="192"/>
    </row>
    <row r="3" spans="1:3" ht="12.75">
      <c r="A3" s="191"/>
      <c r="B3" s="191"/>
      <c r="C3" s="192"/>
    </row>
    <row r="4" spans="1:3" ht="12.75">
      <c r="A4" s="191"/>
      <c r="B4" s="191"/>
      <c r="C4" s="192"/>
    </row>
    <row r="5" spans="1:5" s="187" customFormat="1" ht="60" customHeight="1">
      <c r="A5" s="378" t="s">
        <v>180</v>
      </c>
      <c r="B5" s="378"/>
      <c r="C5" s="378"/>
      <c r="D5" s="188"/>
      <c r="E5" s="186"/>
    </row>
    <row r="6" spans="1:3" ht="15">
      <c r="A6" s="195"/>
      <c r="B6" s="191"/>
      <c r="C6" s="192"/>
    </row>
    <row r="7" spans="1:5" s="187" customFormat="1" ht="30" customHeight="1">
      <c r="A7" s="375" t="s">
        <v>115</v>
      </c>
      <c r="B7" s="375"/>
      <c r="C7" s="375"/>
      <c r="D7" s="188"/>
      <c r="E7" s="186"/>
    </row>
    <row r="8" spans="1:3" ht="12.75">
      <c r="A8" s="191"/>
      <c r="B8" s="191"/>
      <c r="C8" s="192"/>
    </row>
    <row r="9" spans="1:3" ht="12.75">
      <c r="A9" s="191"/>
      <c r="B9" s="191"/>
      <c r="C9" s="192"/>
    </row>
    <row r="10" spans="1:5" s="187" customFormat="1" ht="19.5" customHeight="1">
      <c r="A10" s="376" t="s">
        <v>106</v>
      </c>
      <c r="B10" s="376"/>
      <c r="C10" s="376"/>
      <c r="D10" s="188"/>
      <c r="E10" s="186"/>
    </row>
    <row r="11" spans="1:3" ht="30" customHeight="1">
      <c r="A11" s="375" t="s">
        <v>104</v>
      </c>
      <c r="B11" s="375"/>
      <c r="C11" s="375"/>
    </row>
    <row r="12" spans="1:3" ht="15" customHeight="1">
      <c r="A12" s="191"/>
      <c r="B12" s="196" t="s">
        <v>190</v>
      </c>
      <c r="C12" s="192"/>
    </row>
    <row r="13" spans="1:5" s="187" customFormat="1" ht="60" customHeight="1">
      <c r="A13" s="197"/>
      <c r="B13" s="375" t="s">
        <v>105</v>
      </c>
      <c r="C13" s="375"/>
      <c r="D13" s="188"/>
      <c r="E13" s="186"/>
    </row>
    <row r="14" spans="1:3" ht="15" customHeight="1">
      <c r="A14" s="191"/>
      <c r="B14" s="196" t="s">
        <v>132</v>
      </c>
      <c r="C14" s="192"/>
    </row>
    <row r="15" spans="1:5" s="187" customFormat="1" ht="45" customHeight="1">
      <c r="A15" s="197"/>
      <c r="B15" s="374" t="s">
        <v>193</v>
      </c>
      <c r="C15" s="374"/>
      <c r="D15" s="188"/>
      <c r="E15" s="186"/>
    </row>
    <row r="16" spans="1:5" s="187" customFormat="1" ht="30" customHeight="1">
      <c r="A16" s="197"/>
      <c r="B16" s="374" t="s">
        <v>194</v>
      </c>
      <c r="C16" s="374"/>
      <c r="D16" s="188"/>
      <c r="E16" s="186"/>
    </row>
    <row r="17" spans="1:3" ht="12.75">
      <c r="A17" s="191"/>
      <c r="B17" s="191"/>
      <c r="C17" s="192"/>
    </row>
    <row r="18" spans="1:5" s="187" customFormat="1" ht="60" customHeight="1">
      <c r="A18" s="375" t="s">
        <v>108</v>
      </c>
      <c r="B18" s="375"/>
      <c r="C18" s="375"/>
      <c r="D18" s="188"/>
      <c r="E18" s="186"/>
    </row>
    <row r="19" spans="1:3" ht="12.75">
      <c r="A19" s="191"/>
      <c r="B19" s="191"/>
      <c r="C19" s="192"/>
    </row>
    <row r="20" spans="1:5" s="187" customFormat="1" ht="30" customHeight="1">
      <c r="A20" s="375" t="s">
        <v>113</v>
      </c>
      <c r="B20" s="375"/>
      <c r="C20" s="375"/>
      <c r="D20" s="188"/>
      <c r="E20" s="186"/>
    </row>
    <row r="21" spans="1:3" ht="12.75">
      <c r="A21" s="191"/>
      <c r="B21" s="191"/>
      <c r="C21" s="192"/>
    </row>
    <row r="22" spans="1:3" ht="15" customHeight="1">
      <c r="A22" s="196" t="s">
        <v>121</v>
      </c>
      <c r="B22" s="191"/>
      <c r="C22" s="192"/>
    </row>
    <row r="23" spans="1:5" s="187" customFormat="1" ht="45" customHeight="1">
      <c r="A23" s="375" t="s">
        <v>111</v>
      </c>
      <c r="B23" s="375"/>
      <c r="C23" s="375"/>
      <c r="D23" s="188"/>
      <c r="E23" s="186"/>
    </row>
    <row r="24" spans="1:3" ht="12.75">
      <c r="A24" s="191"/>
      <c r="B24" s="191"/>
      <c r="C24" s="192"/>
    </row>
    <row r="25" spans="1:3" ht="12.75">
      <c r="A25" s="191"/>
      <c r="B25" s="191"/>
      <c r="C25" s="192"/>
    </row>
    <row r="26" spans="1:5" s="187" customFormat="1" ht="19.5" customHeight="1">
      <c r="A26" s="379" t="s">
        <v>195</v>
      </c>
      <c r="B26" s="379"/>
      <c r="C26" s="379"/>
      <c r="D26" s="188"/>
      <c r="E26" s="186"/>
    </row>
    <row r="27" spans="1:3" ht="75" customHeight="1">
      <c r="A27" s="374" t="s">
        <v>196</v>
      </c>
      <c r="B27" s="374"/>
      <c r="C27" s="374"/>
    </row>
    <row r="28" spans="1:3" ht="12.75">
      <c r="A28" s="191"/>
      <c r="B28" s="191"/>
      <c r="C28" s="192"/>
    </row>
    <row r="29" spans="1:5" s="187" customFormat="1" ht="30" customHeight="1">
      <c r="A29" s="375" t="s">
        <v>110</v>
      </c>
      <c r="B29" s="375"/>
      <c r="C29" s="375"/>
      <c r="D29" s="188"/>
      <c r="E29" s="186"/>
    </row>
    <row r="30" spans="1:3" ht="12.75">
      <c r="A30" s="191"/>
      <c r="B30" s="191"/>
      <c r="C30" s="192"/>
    </row>
    <row r="31" spans="1:3" ht="12.75">
      <c r="A31" s="191"/>
      <c r="B31" s="191"/>
      <c r="C31" s="192"/>
    </row>
    <row r="32" spans="1:5" s="187" customFormat="1" ht="19.5" customHeight="1">
      <c r="A32" s="376" t="s">
        <v>112</v>
      </c>
      <c r="B32" s="376"/>
      <c r="C32" s="376"/>
      <c r="D32" s="188"/>
      <c r="E32" s="186"/>
    </row>
    <row r="33" spans="1:5" s="187" customFormat="1" ht="75" customHeight="1">
      <c r="A33" s="375" t="s">
        <v>114</v>
      </c>
      <c r="B33" s="375"/>
      <c r="C33" s="375"/>
      <c r="D33" s="188"/>
      <c r="E33" s="186"/>
    </row>
    <row r="34" spans="1:3" ht="12.75">
      <c r="A34" s="191"/>
      <c r="B34" s="191"/>
      <c r="C34" s="192"/>
    </row>
    <row r="35" spans="1:5" s="190" customFormat="1" ht="15" customHeight="1">
      <c r="A35" s="196" t="s">
        <v>122</v>
      </c>
      <c r="B35" s="196"/>
      <c r="C35" s="198"/>
      <c r="D35" s="153"/>
      <c r="E35" s="189"/>
    </row>
    <row r="36" spans="1:5" s="187" customFormat="1" ht="75" customHeight="1">
      <c r="A36" s="375" t="s">
        <v>128</v>
      </c>
      <c r="B36" s="375"/>
      <c r="C36" s="375"/>
      <c r="D36" s="188"/>
      <c r="E36" s="186"/>
    </row>
    <row r="37" spans="1:5" s="187" customFormat="1" ht="30" customHeight="1">
      <c r="A37" s="197" t="s">
        <v>123</v>
      </c>
      <c r="B37" s="199" t="s">
        <v>124</v>
      </c>
      <c r="C37" s="194" t="s">
        <v>125</v>
      </c>
      <c r="D37" s="188"/>
      <c r="E37" s="186"/>
    </row>
    <row r="38" spans="1:5" s="187" customFormat="1" ht="30" customHeight="1">
      <c r="A38" s="197"/>
      <c r="B38" s="199" t="s">
        <v>127</v>
      </c>
      <c r="C38" s="194" t="s">
        <v>126</v>
      </c>
      <c r="D38" s="188"/>
      <c r="E38" s="186"/>
    </row>
    <row r="39" spans="1:3" ht="12.75">
      <c r="A39" s="191"/>
      <c r="B39" s="191"/>
      <c r="C39" s="192"/>
    </row>
    <row r="40" spans="1:3" ht="12.75">
      <c r="A40" s="191"/>
      <c r="B40" s="191"/>
      <c r="C40" s="192"/>
    </row>
    <row r="41" spans="1:5" s="187" customFormat="1" ht="19.5" customHeight="1">
      <c r="A41" s="376" t="s">
        <v>118</v>
      </c>
      <c r="B41" s="376"/>
      <c r="C41" s="376"/>
      <c r="D41" s="188"/>
      <c r="E41" s="186"/>
    </row>
    <row r="42" spans="1:3" ht="15" customHeight="1">
      <c r="A42" s="200" t="s">
        <v>109</v>
      </c>
      <c r="B42" s="377" t="s">
        <v>96</v>
      </c>
      <c r="C42" s="377"/>
    </row>
    <row r="43" spans="1:3" ht="30" customHeight="1">
      <c r="A43" s="200" t="s">
        <v>109</v>
      </c>
      <c r="B43" s="375" t="s">
        <v>97</v>
      </c>
      <c r="C43" s="375"/>
    </row>
    <row r="44" spans="1:3" ht="30" customHeight="1">
      <c r="A44" s="200" t="s">
        <v>109</v>
      </c>
      <c r="B44" s="375" t="s">
        <v>191</v>
      </c>
      <c r="C44" s="375"/>
    </row>
    <row r="45" spans="1:3" ht="15" customHeight="1">
      <c r="A45" s="200" t="s">
        <v>109</v>
      </c>
      <c r="B45" s="377" t="s">
        <v>98</v>
      </c>
      <c r="C45" s="377"/>
    </row>
    <row r="46" spans="1:3" ht="15" customHeight="1">
      <c r="A46" s="200" t="s">
        <v>109</v>
      </c>
      <c r="B46" s="377" t="s">
        <v>120</v>
      </c>
      <c r="C46" s="377"/>
    </row>
    <row r="47" spans="1:3" ht="30" customHeight="1">
      <c r="A47" s="200" t="s">
        <v>109</v>
      </c>
      <c r="B47" s="375" t="s">
        <v>192</v>
      </c>
      <c r="C47" s="375"/>
    </row>
    <row r="48" spans="1:3" ht="60" customHeight="1">
      <c r="A48" s="197"/>
      <c r="B48" s="201" t="s">
        <v>103</v>
      </c>
      <c r="C48" s="202" t="s">
        <v>99</v>
      </c>
    </row>
    <row r="49" spans="1:3" ht="12.75">
      <c r="A49" s="197"/>
      <c r="B49" s="201"/>
      <c r="C49" s="202"/>
    </row>
    <row r="50" spans="1:3" ht="12.75">
      <c r="A50" s="197"/>
      <c r="B50" s="197"/>
      <c r="C50" s="202"/>
    </row>
    <row r="51" spans="1:5" s="187" customFormat="1" ht="19.5" customHeight="1">
      <c r="A51" s="376" t="s">
        <v>117</v>
      </c>
      <c r="B51" s="376"/>
      <c r="C51" s="376"/>
      <c r="D51" s="188"/>
      <c r="E51" s="186"/>
    </row>
    <row r="52" spans="1:3" ht="15" customHeight="1">
      <c r="A52" s="200" t="s">
        <v>109</v>
      </c>
      <c r="B52" s="377" t="s">
        <v>98</v>
      </c>
      <c r="C52" s="377"/>
    </row>
    <row r="53" spans="1:3" ht="15" customHeight="1">
      <c r="A53" s="200" t="s">
        <v>109</v>
      </c>
      <c r="B53" s="377" t="s">
        <v>120</v>
      </c>
      <c r="C53" s="377"/>
    </row>
    <row r="54" spans="1:3" ht="30" customHeight="1">
      <c r="A54" s="200" t="s">
        <v>109</v>
      </c>
      <c r="B54" s="375" t="s">
        <v>192</v>
      </c>
      <c r="C54" s="375"/>
    </row>
    <row r="55" spans="1:3" ht="60" customHeight="1">
      <c r="A55" s="197"/>
      <c r="B55" s="201" t="s">
        <v>103</v>
      </c>
      <c r="C55" s="202" t="s">
        <v>99</v>
      </c>
    </row>
    <row r="56" spans="1:3" ht="12.75">
      <c r="A56" s="197"/>
      <c r="B56" s="201"/>
      <c r="C56" s="202"/>
    </row>
    <row r="57" spans="1:3" ht="12.75">
      <c r="A57" s="197"/>
      <c r="B57" s="197"/>
      <c r="C57" s="202"/>
    </row>
    <row r="58" spans="1:5" s="187" customFormat="1" ht="19.5" customHeight="1">
      <c r="A58" s="376" t="s">
        <v>116</v>
      </c>
      <c r="B58" s="376"/>
      <c r="C58" s="376"/>
      <c r="D58" s="188"/>
      <c r="E58" s="186"/>
    </row>
    <row r="59" spans="1:3" ht="15" customHeight="1">
      <c r="A59" s="200" t="s">
        <v>109</v>
      </c>
      <c r="B59" s="377" t="s">
        <v>100</v>
      </c>
      <c r="C59" s="377"/>
    </row>
    <row r="60" spans="1:3" ht="30" customHeight="1">
      <c r="A60" s="200" t="s">
        <v>109</v>
      </c>
      <c r="B60" s="375" t="s">
        <v>101</v>
      </c>
      <c r="C60" s="375"/>
    </row>
    <row r="61" spans="1:3" ht="30" customHeight="1">
      <c r="A61" s="200" t="s">
        <v>109</v>
      </c>
      <c r="B61" s="378" t="s">
        <v>119</v>
      </c>
      <c r="C61" s="378"/>
    </row>
    <row r="62" spans="1:3" ht="15" customHeight="1">
      <c r="A62" s="200" t="s">
        <v>109</v>
      </c>
      <c r="B62" s="377" t="s">
        <v>102</v>
      </c>
      <c r="C62" s="377"/>
    </row>
    <row r="63" spans="1:3" ht="12.75">
      <c r="A63" s="185"/>
      <c r="B63" s="380"/>
      <c r="C63" s="380"/>
    </row>
  </sheetData>
  <sheetProtection password="C1BC" sheet="1"/>
  <protectedRanges>
    <protectedRange sqref="A5:C5 B61:C61" name="Bereich1"/>
  </protectedRanges>
  <mergeCells count="33">
    <mergeCell ref="B63:C63"/>
    <mergeCell ref="A11:C11"/>
    <mergeCell ref="B13:C13"/>
    <mergeCell ref="A18:C18"/>
    <mergeCell ref="A20:C20"/>
    <mergeCell ref="B43:C43"/>
    <mergeCell ref="A33:C33"/>
    <mergeCell ref="B44:C44"/>
    <mergeCell ref="B45:C45"/>
    <mergeCell ref="B46:C46"/>
    <mergeCell ref="A5:C5"/>
    <mergeCell ref="A7:C7"/>
    <mergeCell ref="A10:C10"/>
    <mergeCell ref="A26:C26"/>
    <mergeCell ref="A41:C41"/>
    <mergeCell ref="B62:C62"/>
    <mergeCell ref="B60:C60"/>
    <mergeCell ref="B61:C61"/>
    <mergeCell ref="B59:C59"/>
    <mergeCell ref="A58:C58"/>
    <mergeCell ref="B52:C52"/>
    <mergeCell ref="B53:C53"/>
    <mergeCell ref="B54:C54"/>
    <mergeCell ref="A51:C51"/>
    <mergeCell ref="A36:C36"/>
    <mergeCell ref="A27:C27"/>
    <mergeCell ref="B15:C15"/>
    <mergeCell ref="B16:C16"/>
    <mergeCell ref="A29:C29"/>
    <mergeCell ref="A23:C23"/>
    <mergeCell ref="A32:C32"/>
    <mergeCell ref="B47:C47"/>
    <mergeCell ref="B42:C42"/>
  </mergeCells>
  <printOptions/>
  <pageMargins left="0.7086614173228347" right="0.7086614173228347" top="0.5905511811023623" bottom="0.5905511811023623" header="0.31496062992125984" footer="0.31496062992125984"/>
  <pageSetup fitToHeight="0" fitToWidth="1" horizontalDpi="600" verticalDpi="600" orientation="portrait" paperSize="9" scale="94" r:id="rId2"/>
  <rowBreaks count="1" manualBreakCount="1">
    <brk id="31" max="2"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1:U194"/>
  <sheetViews>
    <sheetView showGridLines="0" zoomScale="80" zoomScaleNormal="80" zoomScaleSheetLayoutView="100" workbookViewId="0" topLeftCell="A187">
      <selection activeCell="C4" sqref="C4:P4"/>
    </sheetView>
  </sheetViews>
  <sheetFormatPr defaultColWidth="12" defaultRowHeight="12.75"/>
  <cols>
    <col min="1" max="1" width="14.83203125" style="1" customWidth="1"/>
    <col min="2" max="2" width="33.83203125" style="1" customWidth="1"/>
    <col min="3" max="3" width="7.33203125" style="1" customWidth="1"/>
    <col min="4" max="4" width="6" style="1" bestFit="1" customWidth="1"/>
    <col min="5" max="5" width="17.83203125" style="1" customWidth="1"/>
    <col min="6" max="18" width="13.33203125" style="1" customWidth="1"/>
    <col min="19" max="19" width="2.83203125" style="40" customWidth="1"/>
    <col min="20" max="20" width="13.33203125" style="40" customWidth="1"/>
    <col min="21" max="16384" width="12" style="1" customWidth="1"/>
  </cols>
  <sheetData>
    <row r="1" spans="1:20" ht="28.5" customHeight="1">
      <c r="A1" s="465" t="s">
        <v>13</v>
      </c>
      <c r="B1" s="465"/>
      <c r="C1" s="465"/>
      <c r="D1" s="465"/>
      <c r="E1" s="465"/>
      <c r="F1" s="465"/>
      <c r="G1" s="465"/>
      <c r="H1" s="465"/>
      <c r="I1" s="465"/>
      <c r="J1" s="465"/>
      <c r="K1" s="465"/>
      <c r="L1" s="465"/>
      <c r="M1" s="465"/>
      <c r="N1" s="465"/>
      <c r="O1" s="465"/>
      <c r="P1" s="465"/>
      <c r="Q1" s="465"/>
      <c r="R1" s="465"/>
      <c r="S1" s="465"/>
      <c r="T1" s="465"/>
    </row>
    <row r="2" spans="1:20" ht="19.5" customHeight="1">
      <c r="A2" s="466" t="s">
        <v>21</v>
      </c>
      <c r="B2" s="466"/>
      <c r="C2" s="466"/>
      <c r="D2" s="466"/>
      <c r="E2" s="466"/>
      <c r="F2" s="466"/>
      <c r="G2" s="466"/>
      <c r="H2" s="466"/>
      <c r="I2" s="466"/>
      <c r="J2" s="466"/>
      <c r="K2" s="466"/>
      <c r="L2" s="466"/>
      <c r="M2" s="466"/>
      <c r="N2" s="466"/>
      <c r="O2" s="466"/>
      <c r="P2" s="466"/>
      <c r="Q2" s="466"/>
      <c r="R2" s="466"/>
      <c r="S2" s="466"/>
      <c r="T2" s="466"/>
    </row>
    <row r="3" spans="1:20" ht="15" customHeight="1">
      <c r="A3" s="467" t="s">
        <v>36</v>
      </c>
      <c r="B3" s="467"/>
      <c r="C3" s="467"/>
      <c r="D3" s="467"/>
      <c r="E3" s="467"/>
      <c r="F3" s="467"/>
      <c r="G3" s="467"/>
      <c r="H3" s="467"/>
      <c r="I3" s="467"/>
      <c r="J3" s="467"/>
      <c r="K3" s="467"/>
      <c r="L3" s="467"/>
      <c r="M3" s="467"/>
      <c r="N3" s="467"/>
      <c r="O3" s="467"/>
      <c r="P3" s="467"/>
      <c r="Q3" s="467"/>
      <c r="R3" s="467"/>
      <c r="S3" s="467"/>
      <c r="T3" s="467"/>
    </row>
    <row r="4" spans="1:20" ht="19.5" customHeight="1">
      <c r="A4" s="40"/>
      <c r="B4" s="41"/>
      <c r="C4" s="468" t="s">
        <v>18</v>
      </c>
      <c r="D4" s="468"/>
      <c r="E4" s="468"/>
      <c r="F4" s="468"/>
      <c r="G4" s="468"/>
      <c r="H4" s="468"/>
      <c r="I4" s="468"/>
      <c r="J4" s="468"/>
      <c r="K4" s="468"/>
      <c r="L4" s="468"/>
      <c r="M4" s="468"/>
      <c r="N4" s="468"/>
      <c r="O4" s="468"/>
      <c r="P4" s="468"/>
      <c r="Q4" s="41"/>
      <c r="R4" s="150" t="s">
        <v>203</v>
      </c>
      <c r="T4" s="150"/>
    </row>
    <row r="5" spans="1:20" ht="9.75" customHeight="1">
      <c r="A5" s="322"/>
      <c r="B5" s="322"/>
      <c r="C5" s="322"/>
      <c r="D5" s="322"/>
      <c r="E5" s="322"/>
      <c r="F5" s="322"/>
      <c r="G5" s="322"/>
      <c r="H5" s="322"/>
      <c r="I5" s="322"/>
      <c r="J5" s="322"/>
      <c r="K5" s="322"/>
      <c r="L5" s="322"/>
      <c r="M5" s="322"/>
      <c r="N5" s="322"/>
      <c r="O5" s="322"/>
      <c r="P5" s="150"/>
      <c r="Q5" s="40"/>
      <c r="S5" s="1"/>
      <c r="T5" s="1"/>
    </row>
    <row r="6" spans="1:20" ht="19.5" customHeight="1">
      <c r="A6" s="381" t="s">
        <v>181</v>
      </c>
      <c r="B6" s="381"/>
      <c r="C6" s="381"/>
      <c r="D6" s="381"/>
      <c r="E6" s="381"/>
      <c r="F6" s="381"/>
      <c r="G6" s="381"/>
      <c r="H6" s="381"/>
      <c r="I6" s="381"/>
      <c r="J6" s="381"/>
      <c r="K6" s="381"/>
      <c r="L6" s="381"/>
      <c r="M6" s="381"/>
      <c r="N6" s="381"/>
      <c r="O6" s="381"/>
      <c r="P6" s="381"/>
      <c r="Q6" s="381"/>
      <c r="R6" s="381"/>
      <c r="S6" s="381"/>
      <c r="T6" s="381"/>
    </row>
    <row r="7" spans="1:20" ht="19.5" customHeight="1" thickBot="1">
      <c r="A7" s="322"/>
      <c r="B7" s="322"/>
      <c r="C7" s="322"/>
      <c r="D7" s="322"/>
      <c r="E7" s="322"/>
      <c r="F7" s="322"/>
      <c r="G7" s="322"/>
      <c r="H7" s="322"/>
      <c r="I7" s="322"/>
      <c r="J7" s="40"/>
      <c r="K7" s="40"/>
      <c r="L7" s="40"/>
      <c r="M7" s="40"/>
      <c r="N7" s="40"/>
      <c r="O7" s="40"/>
      <c r="P7" s="40"/>
      <c r="Q7" s="40"/>
      <c r="S7" s="1"/>
      <c r="T7" s="1"/>
    </row>
    <row r="8" spans="1:18" ht="27" customHeight="1" thickBot="1">
      <c r="A8" s="40"/>
      <c r="B8" s="42" t="s">
        <v>1</v>
      </c>
      <c r="C8" s="393"/>
      <c r="D8" s="393"/>
      <c r="E8" s="393"/>
      <c r="F8" s="393"/>
      <c r="G8" s="393"/>
      <c r="H8" s="393"/>
      <c r="I8" s="394"/>
      <c r="J8" s="84"/>
      <c r="K8" s="403" t="s">
        <v>37</v>
      </c>
      <c r="L8" s="404"/>
      <c r="M8" s="382"/>
      <c r="N8" s="383"/>
      <c r="O8" s="383"/>
      <c r="P8" s="383"/>
      <c r="Q8" s="383"/>
      <c r="R8" s="384"/>
    </row>
    <row r="9" spans="1:18" ht="27" customHeight="1" thickBot="1">
      <c r="A9" s="40"/>
      <c r="B9" s="85" t="s">
        <v>65</v>
      </c>
      <c r="C9" s="395"/>
      <c r="D9" s="396"/>
      <c r="E9" s="396"/>
      <c r="F9" s="396"/>
      <c r="G9" s="396"/>
      <c r="H9" s="396"/>
      <c r="I9" s="397"/>
      <c r="J9" s="40"/>
      <c r="K9" s="40"/>
      <c r="L9" s="40"/>
      <c r="M9" s="40"/>
      <c r="N9" s="40"/>
      <c r="O9" s="40"/>
      <c r="P9" s="40"/>
      <c r="Q9" s="40"/>
      <c r="R9" s="40"/>
    </row>
    <row r="10" spans="1:18" ht="7.5" customHeight="1" thickBot="1">
      <c r="A10" s="43"/>
      <c r="B10" s="43"/>
      <c r="C10" s="44"/>
      <c r="D10" s="44"/>
      <c r="E10" s="44"/>
      <c r="F10" s="44"/>
      <c r="G10" s="44"/>
      <c r="H10" s="44"/>
      <c r="I10" s="44"/>
      <c r="J10" s="44"/>
      <c r="K10" s="44"/>
      <c r="L10" s="40"/>
      <c r="M10" s="40"/>
      <c r="N10" s="40"/>
      <c r="O10" s="40"/>
      <c r="P10" s="40"/>
      <c r="Q10" s="40"/>
      <c r="R10" s="40"/>
    </row>
    <row r="11" spans="1:20" ht="20.25" customHeight="1">
      <c r="A11" s="43"/>
      <c r="B11" s="86" t="s">
        <v>54</v>
      </c>
      <c r="C11" s="398"/>
      <c r="D11" s="399"/>
      <c r="E11" s="87" t="s">
        <v>57</v>
      </c>
      <c r="F11" s="84"/>
      <c r="G11" s="84"/>
      <c r="H11" s="84"/>
      <c r="I11" s="84"/>
      <c r="J11" s="84"/>
      <c r="K11" s="400" t="str">
        <f>CONCATENATE("Höchstbeitragsgrundlage ",RIGHT(M8,4),":")</f>
        <v>Höchstbeitragsgrundlage :</v>
      </c>
      <c r="L11" s="401"/>
      <c r="M11" s="401"/>
      <c r="N11" s="402"/>
      <c r="O11" s="276" t="e">
        <f>IF(VLOOKUP(VALUE(RIGHT(M8,4)),Stammdaten!B3:C14,2)=0,"Stammdaten",VLOOKUP(VALUE(RIGHT(M8,4)),Stammdaten!B3:C14,2))</f>
        <v>#VALUE!</v>
      </c>
      <c r="P11" s="84"/>
      <c r="Q11" s="84"/>
      <c r="R11" s="84"/>
      <c r="T11" s="84"/>
    </row>
    <row r="12" spans="1:20" ht="20.25" customHeight="1">
      <c r="A12" s="43"/>
      <c r="B12" s="88" t="s">
        <v>55</v>
      </c>
      <c r="C12" s="410"/>
      <c r="D12" s="411"/>
      <c r="E12" s="89" t="s">
        <v>56</v>
      </c>
      <c r="F12" s="84"/>
      <c r="G12" s="84"/>
      <c r="H12" s="84"/>
      <c r="I12" s="84"/>
      <c r="J12" s="84"/>
      <c r="K12" s="416" t="s">
        <v>137</v>
      </c>
      <c r="L12" s="417"/>
      <c r="M12" s="417"/>
      <c r="N12" s="418"/>
      <c r="O12" s="319" t="s">
        <v>214</v>
      </c>
      <c r="P12" s="84"/>
      <c r="Q12" s="84"/>
      <c r="R12" s="84"/>
      <c r="T12" s="1"/>
    </row>
    <row r="13" spans="1:20" ht="20.25" customHeight="1" thickBot="1">
      <c r="A13" s="43"/>
      <c r="B13" s="90" t="s">
        <v>61</v>
      </c>
      <c r="C13" s="469">
        <v>2</v>
      </c>
      <c r="D13" s="470"/>
      <c r="E13" s="91" t="s">
        <v>56</v>
      </c>
      <c r="F13" s="40"/>
      <c r="G13" s="40"/>
      <c r="H13" s="40"/>
      <c r="I13" s="40"/>
      <c r="J13" s="40"/>
      <c r="K13" s="390" t="s">
        <v>178</v>
      </c>
      <c r="L13" s="391"/>
      <c r="M13" s="391"/>
      <c r="N13" s="392"/>
      <c r="O13" s="256">
        <v>2</v>
      </c>
      <c r="P13" s="40"/>
      <c r="Q13" s="40"/>
      <c r="R13" s="40"/>
      <c r="T13" s="1"/>
    </row>
    <row r="14" spans="1:20" ht="7.5" customHeight="1">
      <c r="A14" s="43"/>
      <c r="B14" s="43"/>
      <c r="C14" s="320"/>
      <c r="D14" s="320"/>
      <c r="E14" s="43"/>
      <c r="F14" s="40"/>
      <c r="G14" s="40"/>
      <c r="H14" s="40"/>
      <c r="I14" s="40"/>
      <c r="J14" s="40"/>
      <c r="K14" s="40"/>
      <c r="L14" s="40"/>
      <c r="M14" s="40"/>
      <c r="N14" s="40"/>
      <c r="O14" s="40"/>
      <c r="P14" s="40"/>
      <c r="Q14" s="40"/>
      <c r="R14" s="40"/>
      <c r="T14" s="1"/>
    </row>
    <row r="15" spans="1:20" ht="15" customHeight="1" thickBot="1">
      <c r="A15" s="43"/>
      <c r="B15" s="43"/>
      <c r="C15" s="45"/>
      <c r="D15" s="45"/>
      <c r="E15" s="45"/>
      <c r="F15" s="471" t="s">
        <v>19</v>
      </c>
      <c r="G15" s="471"/>
      <c r="H15" s="471"/>
      <c r="I15" s="471"/>
      <c r="J15" s="471"/>
      <c r="K15" s="471"/>
      <c r="L15" s="471"/>
      <c r="M15" s="471"/>
      <c r="N15" s="471"/>
      <c r="O15" s="471"/>
      <c r="P15" s="471"/>
      <c r="Q15" s="471"/>
      <c r="R15" s="471"/>
      <c r="T15" s="1"/>
    </row>
    <row r="16" spans="1:20" ht="18" customHeight="1">
      <c r="A16" s="43"/>
      <c r="B16" s="43"/>
      <c r="C16" s="46"/>
      <c r="D16" s="46"/>
      <c r="E16" s="46"/>
      <c r="F16" s="419" t="s">
        <v>39</v>
      </c>
      <c r="G16" s="420"/>
      <c r="H16" s="420"/>
      <c r="I16" s="420"/>
      <c r="J16" s="420"/>
      <c r="K16" s="420"/>
      <c r="L16" s="420"/>
      <c r="M16" s="420"/>
      <c r="N16" s="420"/>
      <c r="O16" s="420"/>
      <c r="P16" s="420"/>
      <c r="Q16" s="421"/>
      <c r="R16" s="406" t="s">
        <v>40</v>
      </c>
      <c r="T16" s="1"/>
    </row>
    <row r="17" spans="1:20" ht="6" customHeight="1">
      <c r="A17" s="40"/>
      <c r="B17" s="47"/>
      <c r="C17" s="48"/>
      <c r="D17" s="48"/>
      <c r="E17" s="48"/>
      <c r="F17" s="92"/>
      <c r="G17" s="48"/>
      <c r="H17" s="48"/>
      <c r="I17" s="48"/>
      <c r="J17" s="48"/>
      <c r="K17" s="61"/>
      <c r="L17" s="61"/>
      <c r="M17" s="61"/>
      <c r="N17" s="61"/>
      <c r="O17" s="61"/>
      <c r="P17" s="61"/>
      <c r="Q17" s="93"/>
      <c r="R17" s="407"/>
      <c r="T17" s="1"/>
    </row>
    <row r="18" spans="1:20" ht="16.5" customHeight="1" thickBot="1">
      <c r="A18" s="40"/>
      <c r="B18" s="47"/>
      <c r="C18" s="48"/>
      <c r="D18" s="48"/>
      <c r="E18" s="48"/>
      <c r="F18" s="94" t="s">
        <v>38</v>
      </c>
      <c r="G18" s="95" t="s">
        <v>41</v>
      </c>
      <c r="H18" s="95" t="s">
        <v>42</v>
      </c>
      <c r="I18" s="95" t="s">
        <v>43</v>
      </c>
      <c r="J18" s="95" t="s">
        <v>44</v>
      </c>
      <c r="K18" s="95" t="s">
        <v>45</v>
      </c>
      <c r="L18" s="95" t="s">
        <v>46</v>
      </c>
      <c r="M18" s="95" t="s">
        <v>47</v>
      </c>
      <c r="N18" s="95" t="s">
        <v>48</v>
      </c>
      <c r="O18" s="95" t="s">
        <v>49</v>
      </c>
      <c r="P18" s="95" t="s">
        <v>50</v>
      </c>
      <c r="Q18" s="96" t="s">
        <v>51</v>
      </c>
      <c r="R18" s="408"/>
      <c r="T18" s="1"/>
    </row>
    <row r="19" spans="1:20" ht="21.75" customHeight="1">
      <c r="A19" s="438" t="s">
        <v>9</v>
      </c>
      <c r="B19" s="97" t="s">
        <v>3</v>
      </c>
      <c r="C19" s="388"/>
      <c r="D19" s="388"/>
      <c r="E19" s="441"/>
      <c r="F19" s="208"/>
      <c r="G19" s="209"/>
      <c r="H19" s="209"/>
      <c r="I19" s="209"/>
      <c r="J19" s="209"/>
      <c r="K19" s="209"/>
      <c r="L19" s="209"/>
      <c r="M19" s="209"/>
      <c r="N19" s="209"/>
      <c r="O19" s="209"/>
      <c r="P19" s="209"/>
      <c r="Q19" s="210"/>
      <c r="R19" s="98">
        <f>SUM(F19:Q19)</f>
        <v>0</v>
      </c>
      <c r="T19" s="1"/>
    </row>
    <row r="20" spans="1:20" ht="21.75" customHeight="1">
      <c r="A20" s="439"/>
      <c r="B20" s="99" t="s">
        <v>20</v>
      </c>
      <c r="C20" s="50"/>
      <c r="D20" s="50"/>
      <c r="E20" s="100"/>
      <c r="F20" s="211"/>
      <c r="G20" s="212"/>
      <c r="H20" s="212"/>
      <c r="I20" s="212"/>
      <c r="J20" s="212"/>
      <c r="K20" s="212"/>
      <c r="L20" s="212"/>
      <c r="M20" s="212"/>
      <c r="N20" s="212"/>
      <c r="O20" s="212"/>
      <c r="P20" s="212"/>
      <c r="Q20" s="213"/>
      <c r="R20" s="101">
        <f aca="true" t="shared" si="0" ref="R20:R27">SUM(F20:Q20)</f>
        <v>0</v>
      </c>
      <c r="T20" s="1"/>
    </row>
    <row r="21" spans="1:20" ht="21.75" customHeight="1">
      <c r="A21" s="439"/>
      <c r="B21" s="99" t="s">
        <v>8</v>
      </c>
      <c r="C21" s="50"/>
      <c r="D21" s="50"/>
      <c r="E21" s="100"/>
      <c r="F21" s="211"/>
      <c r="G21" s="212"/>
      <c r="H21" s="212"/>
      <c r="I21" s="212"/>
      <c r="J21" s="212"/>
      <c r="K21" s="212"/>
      <c r="L21" s="212"/>
      <c r="M21" s="212"/>
      <c r="N21" s="212"/>
      <c r="O21" s="212"/>
      <c r="P21" s="212"/>
      <c r="Q21" s="213"/>
      <c r="R21" s="101">
        <f t="shared" si="0"/>
        <v>0</v>
      </c>
      <c r="T21" s="1"/>
    </row>
    <row r="22" spans="1:20" ht="21.75" customHeight="1">
      <c r="A22" s="439"/>
      <c r="B22" s="99" t="s">
        <v>17</v>
      </c>
      <c r="C22" s="50"/>
      <c r="D22" s="50"/>
      <c r="E22" s="100"/>
      <c r="F22" s="211"/>
      <c r="G22" s="212"/>
      <c r="H22" s="212"/>
      <c r="I22" s="212"/>
      <c r="J22" s="212"/>
      <c r="K22" s="212"/>
      <c r="L22" s="212"/>
      <c r="M22" s="212"/>
      <c r="N22" s="212"/>
      <c r="O22" s="212"/>
      <c r="P22" s="212"/>
      <c r="Q22" s="213"/>
      <c r="R22" s="101">
        <f t="shared" si="0"/>
        <v>0</v>
      </c>
      <c r="T22" s="1"/>
    </row>
    <row r="23" spans="1:20" ht="21.75" customHeight="1">
      <c r="A23" s="439"/>
      <c r="B23" s="102" t="s">
        <v>7</v>
      </c>
      <c r="C23" s="460"/>
      <c r="D23" s="460"/>
      <c r="E23" s="460"/>
      <c r="F23" s="214"/>
      <c r="G23" s="215"/>
      <c r="H23" s="215"/>
      <c r="I23" s="215"/>
      <c r="J23" s="215"/>
      <c r="K23" s="215"/>
      <c r="L23" s="215"/>
      <c r="M23" s="215"/>
      <c r="N23" s="215"/>
      <c r="O23" s="215"/>
      <c r="P23" s="215"/>
      <c r="Q23" s="216"/>
      <c r="R23" s="103">
        <f t="shared" si="0"/>
        <v>0</v>
      </c>
      <c r="T23" s="1"/>
    </row>
    <row r="24" spans="1:20" ht="21.75" customHeight="1">
      <c r="A24" s="439"/>
      <c r="B24" s="104" t="s">
        <v>147</v>
      </c>
      <c r="C24" s="389"/>
      <c r="D24" s="389"/>
      <c r="E24" s="389"/>
      <c r="F24" s="217"/>
      <c r="G24" s="218"/>
      <c r="H24" s="218"/>
      <c r="I24" s="218"/>
      <c r="J24" s="218"/>
      <c r="K24" s="218"/>
      <c r="L24" s="218"/>
      <c r="M24" s="218"/>
      <c r="N24" s="218"/>
      <c r="O24" s="218"/>
      <c r="P24" s="218"/>
      <c r="Q24" s="219"/>
      <c r="R24" s="103">
        <f t="shared" si="0"/>
        <v>0</v>
      </c>
      <c r="T24" s="1"/>
    </row>
    <row r="25" spans="1:20" ht="21.75" customHeight="1">
      <c r="A25" s="439"/>
      <c r="B25" s="104" t="s">
        <v>71</v>
      </c>
      <c r="C25" s="52"/>
      <c r="D25" s="52"/>
      <c r="E25" s="52"/>
      <c r="F25" s="105">
        <f aca="true" t="shared" si="1" ref="F25:Q25">F82</f>
        <v>0</v>
      </c>
      <c r="G25" s="106">
        <f t="shared" si="1"/>
        <v>0</v>
      </c>
      <c r="H25" s="106">
        <f t="shared" si="1"/>
        <v>0</v>
      </c>
      <c r="I25" s="106">
        <f t="shared" si="1"/>
        <v>0</v>
      </c>
      <c r="J25" s="106">
        <f t="shared" si="1"/>
        <v>0</v>
      </c>
      <c r="K25" s="106">
        <f t="shared" si="1"/>
        <v>0</v>
      </c>
      <c r="L25" s="106">
        <f t="shared" si="1"/>
        <v>0</v>
      </c>
      <c r="M25" s="106">
        <f t="shared" si="1"/>
        <v>0</v>
      </c>
      <c r="N25" s="106">
        <f t="shared" si="1"/>
        <v>0</v>
      </c>
      <c r="O25" s="106">
        <f t="shared" si="1"/>
        <v>0</v>
      </c>
      <c r="P25" s="106">
        <f t="shared" si="1"/>
        <v>0</v>
      </c>
      <c r="Q25" s="107">
        <f t="shared" si="1"/>
        <v>0</v>
      </c>
      <c r="R25" s="108">
        <f t="shared" si="0"/>
        <v>0</v>
      </c>
      <c r="T25" s="1"/>
    </row>
    <row r="26" spans="1:20" ht="21.75" customHeight="1">
      <c r="A26" s="439"/>
      <c r="B26" s="161" t="s">
        <v>90</v>
      </c>
      <c r="C26" s="51"/>
      <c r="D26" s="51"/>
      <c r="E26" s="51"/>
      <c r="F26" s="109">
        <f aca="true" t="shared" si="2" ref="F26:Q26">F93</f>
        <v>0</v>
      </c>
      <c r="G26" s="110">
        <f t="shared" si="2"/>
        <v>0</v>
      </c>
      <c r="H26" s="110">
        <f t="shared" si="2"/>
        <v>0</v>
      </c>
      <c r="I26" s="110">
        <f t="shared" si="2"/>
        <v>0</v>
      </c>
      <c r="J26" s="110">
        <f t="shared" si="2"/>
        <v>0</v>
      </c>
      <c r="K26" s="110">
        <f t="shared" si="2"/>
        <v>0</v>
      </c>
      <c r="L26" s="110">
        <f t="shared" si="2"/>
        <v>0</v>
      </c>
      <c r="M26" s="110">
        <f t="shared" si="2"/>
        <v>0</v>
      </c>
      <c r="N26" s="110">
        <f t="shared" si="2"/>
        <v>0</v>
      </c>
      <c r="O26" s="110">
        <f t="shared" si="2"/>
        <v>0</v>
      </c>
      <c r="P26" s="110">
        <f t="shared" si="2"/>
        <v>0</v>
      </c>
      <c r="Q26" s="111">
        <f t="shared" si="2"/>
        <v>0</v>
      </c>
      <c r="R26" s="103">
        <f t="shared" si="0"/>
        <v>0</v>
      </c>
      <c r="T26" s="1"/>
    </row>
    <row r="27" spans="1:20" ht="21.75" customHeight="1" thickBot="1">
      <c r="A27" s="439"/>
      <c r="B27" s="160" t="s">
        <v>89</v>
      </c>
      <c r="C27" s="50"/>
      <c r="D27" s="50"/>
      <c r="E27" s="50"/>
      <c r="F27" s="211"/>
      <c r="G27" s="212"/>
      <c r="H27" s="212"/>
      <c r="I27" s="212"/>
      <c r="J27" s="212"/>
      <c r="K27" s="212"/>
      <c r="L27" s="212"/>
      <c r="M27" s="212"/>
      <c r="N27" s="212"/>
      <c r="O27" s="212"/>
      <c r="P27" s="212"/>
      <c r="Q27" s="213"/>
      <c r="R27" s="101">
        <f t="shared" si="0"/>
        <v>0</v>
      </c>
      <c r="T27" s="1"/>
    </row>
    <row r="28" spans="1:20" ht="21.75" customHeight="1" thickBot="1">
      <c r="A28" s="440"/>
      <c r="B28" s="313" t="s">
        <v>69</v>
      </c>
      <c r="C28" s="314"/>
      <c r="D28" s="314"/>
      <c r="E28" s="315"/>
      <c r="F28" s="145">
        <f>SUM(F19:F27)-F20</f>
        <v>0</v>
      </c>
      <c r="G28" s="146">
        <f aca="true" t="shared" si="3" ref="G28:Q28">SUM(G19:G27)-G20</f>
        <v>0</v>
      </c>
      <c r="H28" s="146">
        <f t="shared" si="3"/>
        <v>0</v>
      </c>
      <c r="I28" s="146">
        <f t="shared" si="3"/>
        <v>0</v>
      </c>
      <c r="J28" s="146">
        <f t="shared" si="3"/>
        <v>0</v>
      </c>
      <c r="K28" s="146">
        <f t="shared" si="3"/>
        <v>0</v>
      </c>
      <c r="L28" s="146">
        <f t="shared" si="3"/>
        <v>0</v>
      </c>
      <c r="M28" s="146">
        <f t="shared" si="3"/>
        <v>0</v>
      </c>
      <c r="N28" s="146">
        <f t="shared" si="3"/>
        <v>0</v>
      </c>
      <c r="O28" s="146">
        <f t="shared" si="3"/>
        <v>0</v>
      </c>
      <c r="P28" s="146">
        <f t="shared" si="3"/>
        <v>0</v>
      </c>
      <c r="Q28" s="147">
        <f t="shared" si="3"/>
        <v>0</v>
      </c>
      <c r="R28" s="54">
        <f>SUM(F28:Q28)</f>
        <v>0</v>
      </c>
      <c r="T28" s="1"/>
    </row>
    <row r="29" spans="1:20" ht="7.5" customHeight="1" thickBot="1">
      <c r="A29" s="40"/>
      <c r="B29" s="47"/>
      <c r="C29" s="48"/>
      <c r="D29" s="48"/>
      <c r="E29" s="48"/>
      <c r="F29" s="113"/>
      <c r="G29" s="113"/>
      <c r="H29" s="113"/>
      <c r="I29" s="113"/>
      <c r="J29" s="113"/>
      <c r="K29" s="113"/>
      <c r="L29" s="113"/>
      <c r="M29" s="113"/>
      <c r="N29" s="113"/>
      <c r="O29" s="113"/>
      <c r="P29" s="113"/>
      <c r="Q29" s="113"/>
      <c r="R29" s="55"/>
      <c r="T29" s="1"/>
    </row>
    <row r="30" spans="1:20" ht="21.75" customHeight="1">
      <c r="A30" s="385" t="s">
        <v>171</v>
      </c>
      <c r="B30" s="311" t="s">
        <v>7</v>
      </c>
      <c r="C30" s="388"/>
      <c r="D30" s="388"/>
      <c r="E30" s="388"/>
      <c r="F30" s="137">
        <f>IF(F23=0,0,IF(SUM($F$26:F$26)=0,F23,IF($Q$19&gt;0,MIN(F23,($R$19+$R$21+$R$22+$R$25)/COUNTA($F$19:$Q$19)*(2/$O$13)),MIN(F23,(SUM($F$19:F$19)+SUM($F$21:F$21)+SUM($F$22:F$22)+SUM($F$25:F$25))/COUNTA($F$19:F$19)*(2/$O$13)))))</f>
        <v>0</v>
      </c>
      <c r="G30" s="138">
        <f>IF(G23=0,0,IF(SUM($F$26:G$26)=0,G23,IF($Q$19&gt;0,MIN(G23,($R$19+$R$21+$R$22+$R$25)/COUNTA($F$19:$Q$19)*(2/$O$13)),MIN(G23,(SUM($F$19:G$19)+SUM($F$21:G$21)+SUM($F$22:G$22)+SUM($F$25:G$25))/COUNTA($F$19:G$19)*(2/$O$13)))))</f>
        <v>0</v>
      </c>
      <c r="H30" s="138">
        <f>IF(H23=0,0,IF(SUM($F$26:H$26)=0,H23,IF($Q$19&gt;0,MIN(H23,($R$19+$R$21+$R$22+$R$25)/COUNTA($F$19:$Q$19)*(2/$O$13)),MIN(H23,(SUM($F$19:H$19)+SUM($F$21:H$21)+SUM($F$22:H$22)+SUM($F$25:H$25))/COUNTA($F$19:H$19)*(2/$O$13)))))</f>
        <v>0</v>
      </c>
      <c r="I30" s="138">
        <f>IF(I23=0,0,IF(SUM($F$26:I$26)=0,I23,IF($Q$19&gt;0,MIN(I23,($R$19+$R$21+$R$22+$R$25)/COUNTA($F$19:$Q$19)*(2/$O$13)),MIN(I23,(SUM($F$19:I$19)+SUM($F$21:I$21)+SUM($F$22:I$22)+SUM($F$25:I$25))/COUNTA($F$19:I$19)*(2/$O$13)))))</f>
        <v>0</v>
      </c>
      <c r="J30" s="138">
        <f>IF(J23=0,0,IF(SUM($F$26:J$26)=0,J23,IF($Q$19&gt;0,MIN(J23,($R$19+$R$21+$R$22+$R$25)/COUNTA($F$19:$Q$19)*(2/$O$13)),MIN(J23,(SUM($F$19:J$19)+SUM($F$21:J$21)+SUM($F$22:J$22)+SUM($F$25:J$25))/COUNTA($F$19:J$19)*(2/$O$13)))))</f>
        <v>0</v>
      </c>
      <c r="K30" s="138">
        <f>IF(K23=0,0,IF(SUM($F$26:K$26)=0,K23,IF($Q$19&gt;0,MIN(K23,($R$19+$R$21+$R$22+$R$25)/COUNTA($F$19:$Q$19)*(2/$O$13)),MIN(K23,(SUM($F$19:K$19)+SUM($F$21:K$21)+SUM($F$22:K$22)+SUM($F$25:K$25))/COUNTA($F$19:K$19)*(2/$O$13)))))</f>
        <v>0</v>
      </c>
      <c r="L30" s="138">
        <f>IF(L23=0,0,IF(SUM($F$26:L$26)=0,L23,IF($Q$19&gt;0,MIN(L23,($R$19+$R$21+$R$22+$R$25)/COUNTA($F$19:$Q$19)*(2/$O$13)),MIN(L23,(SUM($F$19:L$19)+SUM($F$21:L$21)+SUM($F$22:L$22)+SUM($F$25:L$25))/COUNTA($F$19:L$19)*(2/$O$13)))))</f>
        <v>0</v>
      </c>
      <c r="M30" s="138">
        <f>IF(M23=0,0,IF(SUM($F$26:M$26)=0,M23,IF($Q$19&gt;0,MIN(M23,($R$19+$R$21+$R$22+$R$25)/COUNTA($F$19:$Q$19)*(2/$O$13)),MIN(M23,(SUM($F$19:M$19)+SUM($F$21:M$21)+SUM($F$22:M$22)+SUM($F$25:M$25))/COUNTA($F$19:M$19)*(2/$O$13)))))</f>
        <v>0</v>
      </c>
      <c r="N30" s="138">
        <f>IF(N23=0,0,IF(SUM($F$26:N$26)=0,N23,IF($Q$19&gt;0,MIN(N23,($R$19+$R$21+$R$22+$R$25)/COUNTA($F$19:$Q$19)*(2/$O$13)),MIN(N23,(SUM($F$19:N$19)+SUM($F$21:N$21)+SUM($F$22:N$22)+SUM($F$25:N$25))/COUNTA($F$19:N$19)*(2/$O$13)))))</f>
        <v>0</v>
      </c>
      <c r="O30" s="138">
        <f>IF(O23=0,0,IF(SUM($F$26:O$26)=0,O23,IF($Q$19&gt;0,MIN(O23,($R$19+$R$21+$R$22+$R$25)/COUNTA($F$19:$Q$19)*(2/$O$13)),MIN(O23,(SUM($F$19:O$19)+SUM($F$21:O$21)+SUM($F$22:O$22)+SUM($F$25:O$25))/COUNTA($F$19:O$19)*(2/$O$13)))))</f>
        <v>0</v>
      </c>
      <c r="P30" s="138">
        <f>IF(P23=0,0,IF(SUM($F$26:P$26)=0,P23,IF($Q$19&gt;0,MIN(P23,($R$19+$R$21+$R$22+$R$25)/COUNTA($F$19:$Q$19)*(2/$O$13)),MIN(P23,(SUM($F$19:P$19)+SUM($F$21:P$21)+SUM($F$22:P$22)+SUM($F$25:P$25))/COUNTA($F$19:P$19)*(2/$O$13)))))</f>
        <v>0</v>
      </c>
      <c r="Q30" s="75">
        <f>IF(Q23=0,0,IF(SUM($F$26:Q$26)=0,Q23,IF($Q$19&gt;0,MIN(Q23,($R$19+$R$21+$R$22+$R$25)/COUNTA($F$19:$Q$19)*(2/$O$13)),MIN(Q23,(SUM($F$19:Q$19)+SUM($F$21:Q$21)+SUM($F$22:Q$22)+SUM($F$25:Q$25))/COUNTA($F$19:Q$19)*(2/$O$13)))))</f>
        <v>0</v>
      </c>
      <c r="R30" s="98">
        <f>SUM(F30:Q30)</f>
        <v>0</v>
      </c>
      <c r="T30" s="1"/>
    </row>
    <row r="31" spans="1:20" ht="21.75" customHeight="1" thickBot="1">
      <c r="A31" s="386"/>
      <c r="B31" s="312" t="s">
        <v>147</v>
      </c>
      <c r="C31" s="389"/>
      <c r="D31" s="389"/>
      <c r="E31" s="389"/>
      <c r="F31" s="140">
        <f>IF(F24=0,0,IF(SUM($F$26:F$26)=0,F24,IF($Q$19&gt;0,MIN(F24,($R$19+$R$21+$R$22+$R$25)/COUNTA($F$19:$Q$19)*(2/$O$13)),MIN(F24,(SUM($F$19:F$19)+SUM($F$21:F$21)+SUM($F$22:F$22)+SUM($F$25:F$25))/COUNTA($F$19:F$19)*(2/$O$13)))))</f>
        <v>0</v>
      </c>
      <c r="G31" s="141">
        <f>IF(G24=0,0,IF(SUM($F$26:G$26)=0,G24,IF($Q$19&gt;0,MIN(G24,($R$19+$R$21+$R$22+$R$25)/COUNTA($F$19:$Q$19)*(2/$O$13)),MIN(G24,(SUM($F$19:G$19)+SUM($F$21:G$21)+SUM($F$22:G$22)+SUM($F$25:G$25))/COUNTA($F$19:G$19)*(2/$O$13)))))</f>
        <v>0</v>
      </c>
      <c r="H31" s="141">
        <f>IF(H24=0,0,IF(SUM($F$26:H$26)=0,H24,IF($Q$19&gt;0,MIN(H24,($R$19+$R$21+$R$22+$R$25)/COUNTA($F$19:$Q$19)*(2/$O$13)),MIN(H24,(SUM($F$19:H$19)+SUM($F$21:H$21)+SUM($F$22:H$22)+SUM($F$25:H$25))/COUNTA($F$19:H$19)*(2/$O$13)))))</f>
        <v>0</v>
      </c>
      <c r="I31" s="141">
        <f>IF(I24=0,0,IF(SUM($F$26:I$26)=0,I24,IF($Q$19&gt;0,MIN(I24,($R$19+$R$21+$R$22+$R$25)/COUNTA($F$19:$Q$19)*(2/$O$13)),MIN(I24,(SUM($F$19:I$19)+SUM($F$21:I$21)+SUM($F$22:I$22)+SUM($F$25:I$25))/COUNTA($F$19:I$19)*(2/$O$13)))))</f>
        <v>0</v>
      </c>
      <c r="J31" s="141">
        <f>IF(J24=0,0,IF(SUM($F$26:J$26)=0,J24,IF($Q$19&gt;0,MIN(J24,($R$19+$R$21+$R$22+$R$25)/COUNTA($F$19:$Q$19)*(2/$O$13)),MIN(J24,(SUM($F$19:J$19)+SUM($F$21:J$21)+SUM($F$22:J$22)+SUM($F$25:J$25))/COUNTA($F$19:J$19)*(2/$O$13)))))</f>
        <v>0</v>
      </c>
      <c r="K31" s="141">
        <f>IF(K24=0,0,IF(SUM($F$26:K$26)=0,K24,IF($Q$19&gt;0,MIN(K24,($R$19+$R$21+$R$22+$R$25)/COUNTA($F$19:$Q$19)*(2/$O$13)),MIN(K24,(SUM($F$19:K$19)+SUM($F$21:K$21)+SUM($F$22:K$22)+SUM($F$25:K$25))/COUNTA($F$19:K$19)*(2/$O$13)))))</f>
        <v>0</v>
      </c>
      <c r="L31" s="141">
        <f>IF(L24=0,0,IF(SUM($F$26:L$26)=0,L24,IF($Q$19&gt;0,MIN(L24,($R$19+$R$21+$R$22+$R$25)/COUNTA($F$19:$Q$19)*(2/$O$13)),MIN(L24,(SUM($F$19:L$19)+SUM($F$21:L$21)+SUM($F$22:L$22)+SUM($F$25:L$25))/COUNTA($F$19:L$19)*(2/$O$13)))))</f>
        <v>0</v>
      </c>
      <c r="M31" s="141">
        <f>IF(M24=0,0,IF(SUM($F$26:M$26)=0,M24,IF($Q$19&gt;0,MIN(M24,($R$19+$R$21+$R$22+$R$25)/COUNTA($F$19:$Q$19)*(2/$O$13)),MIN(M24,(SUM($F$19:M$19)+SUM($F$21:M$21)+SUM($F$22:M$22)+SUM($F$25:M$25))/COUNTA($F$19:M$19)*(2/$O$13)))))</f>
        <v>0</v>
      </c>
      <c r="N31" s="141">
        <f>IF(N24=0,0,IF(SUM($F$26:N$26)=0,N24,IF($Q$19&gt;0,MIN(N24,($R$19+$R$21+$R$22+$R$25)/COUNTA($F$19:$Q$19)*(2/$O$13)),MIN(N24,(SUM($F$19:N$19)+SUM($F$21:N$21)+SUM($F$22:N$22)+SUM($F$25:N$25))/COUNTA($F$19:N$19)*(2/$O$13)))))</f>
        <v>0</v>
      </c>
      <c r="O31" s="141">
        <f>IF(O24=0,0,IF(SUM($F$26:O$26)=0,O24,IF($Q$19&gt;0,MIN(O24,($R$19+$R$21+$R$22+$R$25)/COUNTA($F$19:$Q$19)*(2/$O$13)),MIN(O24,(SUM($F$19:O$19)+SUM($F$21:O$21)+SUM($F$22:O$22)+SUM($F$25:O$25))/COUNTA($F$19:O$19)*(2/$O$13)))))</f>
        <v>0</v>
      </c>
      <c r="P31" s="141">
        <f>IF(P24=0,0,IF(SUM($F$26:P$26)=0,P24,IF($Q$19&gt;0,MIN(P24,($R$19+$R$21+$R$22+$R$25)/COUNTA($F$19:$Q$19)*(2/$O$13)),MIN(P24,(SUM($F$19:P$19)+SUM($F$21:P$21)+SUM($F$22:P$22)+SUM($F$25:P$25))/COUNTA($F$19:P$19)*(2/$O$13)))))</f>
        <v>0</v>
      </c>
      <c r="Q31" s="142">
        <f>IF(Q24=0,0,IF(SUM($F$26:Q$26)=0,Q24,IF($Q$19&gt;0,MIN(Q24,($R$19+$R$21+$R$22+$R$25)/COUNTA($F$19:$Q$19)*(2/$O$13)),MIN(Q24,(SUM($F$19:Q$19)+SUM($F$21:Q$21)+SUM($F$22:Q$22)+SUM($F$25:Q$25))/COUNTA($F$19:Q$19)*(2/$O$13)))))</f>
        <v>0</v>
      </c>
      <c r="R31" s="108">
        <f>SUM(F31:Q31)</f>
        <v>0</v>
      </c>
      <c r="T31" s="1"/>
    </row>
    <row r="32" spans="1:20" ht="21.75" customHeight="1" thickBot="1">
      <c r="A32" s="387"/>
      <c r="B32" s="313" t="s">
        <v>70</v>
      </c>
      <c r="C32" s="314"/>
      <c r="D32" s="314"/>
      <c r="E32" s="315"/>
      <c r="F32" s="145">
        <f>IF((F30+F31)=0,F19+F21+F22+F25+F27,F19+F21+F22+F30+F31+F25+F27)</f>
        <v>0</v>
      </c>
      <c r="G32" s="146">
        <f aca="true" t="shared" si="4" ref="G32:Q32">IF((G30+G31)=0,G19+G21+G22+G25+G27,G19+G21+G22+G30+G31+G25+G27)</f>
        <v>0</v>
      </c>
      <c r="H32" s="146">
        <f>IF((H30+H31)=0,H19+H21+H22+H25+H27,H19+H21+H22+H30+H31+H25+H27)</f>
        <v>0</v>
      </c>
      <c r="I32" s="146">
        <f t="shared" si="4"/>
        <v>0</v>
      </c>
      <c r="J32" s="146">
        <f t="shared" si="4"/>
        <v>0</v>
      </c>
      <c r="K32" s="146">
        <f t="shared" si="4"/>
        <v>0</v>
      </c>
      <c r="L32" s="146">
        <f t="shared" si="4"/>
        <v>0</v>
      </c>
      <c r="M32" s="146">
        <f t="shared" si="4"/>
        <v>0</v>
      </c>
      <c r="N32" s="146">
        <f t="shared" si="4"/>
        <v>0</v>
      </c>
      <c r="O32" s="146">
        <f t="shared" si="4"/>
        <v>0</v>
      </c>
      <c r="P32" s="146">
        <f t="shared" si="4"/>
        <v>0</v>
      </c>
      <c r="Q32" s="147">
        <f t="shared" si="4"/>
        <v>0</v>
      </c>
      <c r="R32" s="54">
        <f>SUM(F32:Q32)</f>
        <v>0</v>
      </c>
      <c r="T32" s="1"/>
    </row>
    <row r="33" spans="1:20" ht="7.5" customHeight="1" thickBot="1">
      <c r="A33" s="40"/>
      <c r="B33" s="47"/>
      <c r="C33" s="48"/>
      <c r="D33" s="48"/>
      <c r="E33" s="48"/>
      <c r="F33" s="113" t="e">
        <f>2*$O$11-SUM($E$29:E31)</f>
        <v>#VALUE!</v>
      </c>
      <c r="G33" s="113" t="e">
        <f>2*$O$11-SUM($E$29:F31)</f>
        <v>#VALUE!</v>
      </c>
      <c r="H33" s="113" t="e">
        <f>2*$O$11-SUM($E$29:G31)</f>
        <v>#VALUE!</v>
      </c>
      <c r="I33" s="113" t="e">
        <f>2*$O$11-SUM($E$29:H31)</f>
        <v>#VALUE!</v>
      </c>
      <c r="J33" s="113" t="e">
        <f>2*$O$11-SUM($E$29:I31)</f>
        <v>#VALUE!</v>
      </c>
      <c r="K33" s="113" t="e">
        <f>2*$O$11-SUM($E$29:J31)</f>
        <v>#VALUE!</v>
      </c>
      <c r="L33" s="113" t="e">
        <f>2*$O$11-SUM($E$29:K31)</f>
        <v>#VALUE!</v>
      </c>
      <c r="M33" s="113" t="e">
        <f>2*$O$11-SUM($E$29:L31)</f>
        <v>#VALUE!</v>
      </c>
      <c r="N33" s="113" t="e">
        <f>2*$O$11-SUM($E$29:M31)</f>
        <v>#VALUE!</v>
      </c>
      <c r="O33" s="113" t="e">
        <f>2*$O$11-SUM($E$29:N31)</f>
        <v>#VALUE!</v>
      </c>
      <c r="P33" s="113" t="e">
        <f>2*$O$11-SUM($E$29:O31)</f>
        <v>#VALUE!</v>
      </c>
      <c r="Q33" s="113" t="e">
        <f>2*$O$11-SUM($E$29:P31)</f>
        <v>#VALUE!</v>
      </c>
      <c r="R33" s="55"/>
      <c r="T33" s="1"/>
    </row>
    <row r="34" spans="1:20" ht="15.75" customHeight="1">
      <c r="A34" s="438" t="s">
        <v>6</v>
      </c>
      <c r="B34" s="442" t="s">
        <v>24</v>
      </c>
      <c r="C34" s="422" t="s">
        <v>209</v>
      </c>
      <c r="D34" s="423"/>
      <c r="E34" s="424"/>
      <c r="F34" s="358">
        <f aca="true" t="shared" si="5" ref="F34:Q34">F19+F21+F22+F25+F37</f>
        <v>0</v>
      </c>
      <c r="G34" s="359">
        <f t="shared" si="5"/>
        <v>0</v>
      </c>
      <c r="H34" s="359">
        <f t="shared" si="5"/>
        <v>0</v>
      </c>
      <c r="I34" s="359">
        <f t="shared" si="5"/>
        <v>0</v>
      </c>
      <c r="J34" s="359">
        <f t="shared" si="5"/>
        <v>0</v>
      </c>
      <c r="K34" s="359">
        <f t="shared" si="5"/>
        <v>0</v>
      </c>
      <c r="L34" s="359">
        <f t="shared" si="5"/>
        <v>0</v>
      </c>
      <c r="M34" s="359">
        <f t="shared" si="5"/>
        <v>0</v>
      </c>
      <c r="N34" s="359">
        <f t="shared" si="5"/>
        <v>0</v>
      </c>
      <c r="O34" s="359">
        <f t="shared" si="5"/>
        <v>0</v>
      </c>
      <c r="P34" s="359">
        <f t="shared" si="5"/>
        <v>0</v>
      </c>
      <c r="Q34" s="360">
        <f t="shared" si="5"/>
        <v>0</v>
      </c>
      <c r="R34" s="341">
        <f aca="true" t="shared" si="6" ref="R34:R47">SUM(F34:Q34)</f>
        <v>0</v>
      </c>
      <c r="T34" s="339"/>
    </row>
    <row r="35" spans="1:20" ht="21.75" customHeight="1">
      <c r="A35" s="439"/>
      <c r="B35" s="436"/>
      <c r="C35" s="409"/>
      <c r="D35" s="409"/>
      <c r="E35" s="409"/>
      <c r="F35" s="204"/>
      <c r="G35" s="205"/>
      <c r="H35" s="205"/>
      <c r="I35" s="205"/>
      <c r="J35" s="205"/>
      <c r="K35" s="205"/>
      <c r="L35" s="205"/>
      <c r="M35" s="205"/>
      <c r="N35" s="205"/>
      <c r="O35" s="205"/>
      <c r="P35" s="205"/>
      <c r="Q35" s="223"/>
      <c r="R35" s="119">
        <f t="shared" si="6"/>
        <v>0</v>
      </c>
      <c r="T35" s="339"/>
    </row>
    <row r="36" spans="1:20" ht="21.75" customHeight="1">
      <c r="A36" s="439"/>
      <c r="B36" s="437"/>
      <c r="C36" s="412" t="e">
        <f>IF(VLOOKUP(VALUE(RIGHT(M8,4)),Stammdaten!G3:O14,2)=0,"Stammdaten",VLOOKUP(VALUE(RIGHT(M8,4)),Stammdaten!G3:O14,2))</f>
        <v>#VALUE!</v>
      </c>
      <c r="D36" s="412"/>
      <c r="E36" s="345"/>
      <c r="F36" s="116" t="e">
        <f aca="true" t="shared" si="7" ref="F36:Q36">MIN(ROUND($C$36*(F34),2),VALUE(F35),ROUND($O$11*$C$36,2))</f>
        <v>#VALUE!</v>
      </c>
      <c r="G36" s="117" t="e">
        <f t="shared" si="7"/>
        <v>#VALUE!</v>
      </c>
      <c r="H36" s="117" t="e">
        <f t="shared" si="7"/>
        <v>#VALUE!</v>
      </c>
      <c r="I36" s="117" t="e">
        <f t="shared" si="7"/>
        <v>#VALUE!</v>
      </c>
      <c r="J36" s="117" t="e">
        <f t="shared" si="7"/>
        <v>#VALUE!</v>
      </c>
      <c r="K36" s="117" t="e">
        <f t="shared" si="7"/>
        <v>#VALUE!</v>
      </c>
      <c r="L36" s="117" t="e">
        <f t="shared" si="7"/>
        <v>#VALUE!</v>
      </c>
      <c r="M36" s="117" t="e">
        <f t="shared" si="7"/>
        <v>#VALUE!</v>
      </c>
      <c r="N36" s="117" t="e">
        <f t="shared" si="7"/>
        <v>#VALUE!</v>
      </c>
      <c r="O36" s="117" t="e">
        <f t="shared" si="7"/>
        <v>#VALUE!</v>
      </c>
      <c r="P36" s="117" t="e">
        <f t="shared" si="7"/>
        <v>#VALUE!</v>
      </c>
      <c r="Q36" s="118" t="e">
        <f t="shared" si="7"/>
        <v>#VALUE!</v>
      </c>
      <c r="R36" s="101" t="e">
        <f t="shared" si="6"/>
        <v>#VALUE!</v>
      </c>
      <c r="T36" s="1"/>
    </row>
    <row r="37" spans="1:20" ht="15.75" customHeight="1">
      <c r="A37" s="439"/>
      <c r="B37" s="443" t="s">
        <v>217</v>
      </c>
      <c r="C37" s="413" t="s">
        <v>210</v>
      </c>
      <c r="D37" s="414"/>
      <c r="E37" s="415"/>
      <c r="F37" s="361"/>
      <c r="G37" s="362"/>
      <c r="H37" s="362"/>
      <c r="I37" s="362"/>
      <c r="J37" s="362"/>
      <c r="K37" s="362"/>
      <c r="L37" s="362"/>
      <c r="M37" s="362"/>
      <c r="N37" s="362"/>
      <c r="O37" s="362"/>
      <c r="P37" s="362"/>
      <c r="Q37" s="363"/>
      <c r="R37" s="340">
        <f>SUM(F37:Q37)</f>
        <v>0</v>
      </c>
      <c r="T37" s="1"/>
    </row>
    <row r="38" spans="1:20" ht="21.75" customHeight="1">
      <c r="A38" s="439"/>
      <c r="B38" s="436" t="s">
        <v>207</v>
      </c>
      <c r="C38" s="265"/>
      <c r="D38" s="265"/>
      <c r="E38" s="266"/>
      <c r="F38" s="267"/>
      <c r="G38" s="268"/>
      <c r="H38" s="268"/>
      <c r="I38" s="268"/>
      <c r="J38" s="268"/>
      <c r="K38" s="268"/>
      <c r="L38" s="268"/>
      <c r="M38" s="268"/>
      <c r="N38" s="268"/>
      <c r="O38" s="268"/>
      <c r="P38" s="268"/>
      <c r="Q38" s="269"/>
      <c r="R38" s="124">
        <f>SUM(F38:Q38)</f>
        <v>0</v>
      </c>
      <c r="T38" s="1"/>
    </row>
    <row r="39" spans="1:20" ht="21.75" customHeight="1">
      <c r="A39" s="439"/>
      <c r="B39" s="437"/>
      <c r="C39" s="412" t="e">
        <f>IF(VLOOKUP(VALUE(RIGHT(M8,4)),Stammdaten!G3:O14,3)=0,"Stammdaten",VLOOKUP(VALUE(RIGHT(M8,4)),Stammdaten!G3:O14,3))</f>
        <v>#VALUE!</v>
      </c>
      <c r="D39" s="412"/>
      <c r="E39" s="115"/>
      <c r="F39" s="116">
        <f aca="true" t="shared" si="8" ref="F39:Q39">IF(F37=0,0,MIN(VALUE(F38),ROUND(F37*$C$39,2)))</f>
        <v>0</v>
      </c>
      <c r="G39" s="117">
        <f t="shared" si="8"/>
        <v>0</v>
      </c>
      <c r="H39" s="117">
        <f t="shared" si="8"/>
        <v>0</v>
      </c>
      <c r="I39" s="117">
        <f t="shared" si="8"/>
        <v>0</v>
      </c>
      <c r="J39" s="117">
        <f t="shared" si="8"/>
        <v>0</v>
      </c>
      <c r="K39" s="117">
        <f t="shared" si="8"/>
        <v>0</v>
      </c>
      <c r="L39" s="117">
        <f t="shared" si="8"/>
        <v>0</v>
      </c>
      <c r="M39" s="117">
        <f t="shared" si="8"/>
        <v>0</v>
      </c>
      <c r="N39" s="117">
        <f t="shared" si="8"/>
        <v>0</v>
      </c>
      <c r="O39" s="117">
        <f t="shared" si="8"/>
        <v>0</v>
      </c>
      <c r="P39" s="117">
        <f t="shared" si="8"/>
        <v>0</v>
      </c>
      <c r="Q39" s="118">
        <f t="shared" si="8"/>
        <v>0</v>
      </c>
      <c r="R39" s="101">
        <f t="shared" si="6"/>
        <v>0</v>
      </c>
      <c r="T39" s="1"/>
    </row>
    <row r="40" spans="1:20" ht="21.75" customHeight="1">
      <c r="A40" s="439"/>
      <c r="B40" s="436" t="s">
        <v>25</v>
      </c>
      <c r="C40" s="409"/>
      <c r="D40" s="409"/>
      <c r="E40" s="409"/>
      <c r="F40" s="204"/>
      <c r="G40" s="205"/>
      <c r="H40" s="205"/>
      <c r="I40" s="205"/>
      <c r="J40" s="205"/>
      <c r="K40" s="205"/>
      <c r="L40" s="205"/>
      <c r="M40" s="205"/>
      <c r="N40" s="205"/>
      <c r="O40" s="205"/>
      <c r="P40" s="205"/>
      <c r="Q40" s="223"/>
      <c r="R40" s="119">
        <f t="shared" si="6"/>
        <v>0</v>
      </c>
      <c r="T40" s="1"/>
    </row>
    <row r="41" spans="1:20" ht="21.75" customHeight="1">
      <c r="A41" s="439"/>
      <c r="B41" s="437"/>
      <c r="C41" s="412" t="e">
        <f>IF(VLOOKUP(VALUE(RIGHT(M8,4)),Stammdaten!G3:O14,4)=0,"Stammdaten",VLOOKUP(VALUE(RIGHT(M8,4)),Stammdaten!G3:O14,4))</f>
        <v>#VALUE!</v>
      </c>
      <c r="D41" s="412"/>
      <c r="E41" s="115"/>
      <c r="F41" s="116">
        <f aca="true" t="shared" si="9" ref="F41:Q41">IF((F30+F31)=0,0,MIN(VALUE(F40),ROUND((F30+F31)*$C$41,2),ROUND(F33*$C$41,2)))</f>
        <v>0</v>
      </c>
      <c r="G41" s="117">
        <f t="shared" si="9"/>
        <v>0</v>
      </c>
      <c r="H41" s="117">
        <f t="shared" si="9"/>
        <v>0</v>
      </c>
      <c r="I41" s="117">
        <f t="shared" si="9"/>
        <v>0</v>
      </c>
      <c r="J41" s="117">
        <f t="shared" si="9"/>
        <v>0</v>
      </c>
      <c r="K41" s="117">
        <f t="shared" si="9"/>
        <v>0</v>
      </c>
      <c r="L41" s="117">
        <f t="shared" si="9"/>
        <v>0</v>
      </c>
      <c r="M41" s="117">
        <f t="shared" si="9"/>
        <v>0</v>
      </c>
      <c r="N41" s="117">
        <f t="shared" si="9"/>
        <v>0</v>
      </c>
      <c r="O41" s="117">
        <f t="shared" si="9"/>
        <v>0</v>
      </c>
      <c r="P41" s="117">
        <f t="shared" si="9"/>
        <v>0</v>
      </c>
      <c r="Q41" s="118">
        <f t="shared" si="9"/>
        <v>0</v>
      </c>
      <c r="R41" s="101">
        <f t="shared" si="6"/>
        <v>0</v>
      </c>
      <c r="T41" s="1"/>
    </row>
    <row r="42" spans="1:20" ht="15.75" customHeight="1">
      <c r="A42" s="439"/>
      <c r="B42" s="436" t="s">
        <v>10</v>
      </c>
      <c r="C42" s="413" t="s">
        <v>211</v>
      </c>
      <c r="D42" s="414"/>
      <c r="E42" s="415"/>
      <c r="F42" s="364">
        <f>F$32-F$27+F37</f>
        <v>0</v>
      </c>
      <c r="G42" s="365">
        <f aca="true" t="shared" si="10" ref="G42:Q42">G$32-G$27+G37</f>
        <v>0</v>
      </c>
      <c r="H42" s="365">
        <f t="shared" si="10"/>
        <v>0</v>
      </c>
      <c r="I42" s="365">
        <f t="shared" si="10"/>
        <v>0</v>
      </c>
      <c r="J42" s="365">
        <f t="shared" si="10"/>
        <v>0</v>
      </c>
      <c r="K42" s="365">
        <f t="shared" si="10"/>
        <v>0</v>
      </c>
      <c r="L42" s="365">
        <f t="shared" si="10"/>
        <v>0</v>
      </c>
      <c r="M42" s="365">
        <f t="shared" si="10"/>
        <v>0</v>
      </c>
      <c r="N42" s="365">
        <f t="shared" si="10"/>
        <v>0</v>
      </c>
      <c r="O42" s="365">
        <f t="shared" si="10"/>
        <v>0</v>
      </c>
      <c r="P42" s="365">
        <f t="shared" si="10"/>
        <v>0</v>
      </c>
      <c r="Q42" s="366">
        <f t="shared" si="10"/>
        <v>0</v>
      </c>
      <c r="R42" s="371">
        <f>SUM(F42:Q42)</f>
        <v>0</v>
      </c>
      <c r="T42" s="1"/>
    </row>
    <row r="43" spans="1:20" ht="21.75" customHeight="1">
      <c r="A43" s="439"/>
      <c r="B43" s="436" t="s">
        <v>10</v>
      </c>
      <c r="C43" s="265"/>
      <c r="D43" s="265"/>
      <c r="E43" s="266"/>
      <c r="F43" s="267"/>
      <c r="G43" s="268"/>
      <c r="H43" s="268"/>
      <c r="I43" s="268"/>
      <c r="J43" s="268"/>
      <c r="K43" s="268"/>
      <c r="L43" s="268"/>
      <c r="M43" s="268"/>
      <c r="N43" s="268"/>
      <c r="O43" s="268"/>
      <c r="P43" s="268"/>
      <c r="Q43" s="269"/>
      <c r="R43" s="124">
        <f t="shared" si="6"/>
        <v>0</v>
      </c>
      <c r="T43" s="339"/>
    </row>
    <row r="44" spans="1:20" ht="21.75" customHeight="1">
      <c r="A44" s="439"/>
      <c r="B44" s="437"/>
      <c r="C44" s="412" t="e">
        <f>IF(VLOOKUP(VALUE(RIGHT(M8,4)),Stammdaten!G3:O14,5)=0,"Stammdaten",VLOOKUP(VALUE(RIGHT(M8,4)),Stammdaten!G3:O14,5))</f>
        <v>#VALUE!</v>
      </c>
      <c r="D44" s="412"/>
      <c r="E44" s="115"/>
      <c r="F44" s="116" t="e">
        <f>MIN(ROUND((F42)*$C44,2),VALUE(F43))</f>
        <v>#VALUE!</v>
      </c>
      <c r="G44" s="117" t="e">
        <f aca="true" t="shared" si="11" ref="G44:Q44">MIN(ROUND((G42)*$C44,2),VALUE(G43))</f>
        <v>#VALUE!</v>
      </c>
      <c r="H44" s="117" t="e">
        <f t="shared" si="11"/>
        <v>#VALUE!</v>
      </c>
      <c r="I44" s="117" t="e">
        <f t="shared" si="11"/>
        <v>#VALUE!</v>
      </c>
      <c r="J44" s="117" t="e">
        <f t="shared" si="11"/>
        <v>#VALUE!</v>
      </c>
      <c r="K44" s="117" t="e">
        <f t="shared" si="11"/>
        <v>#VALUE!</v>
      </c>
      <c r="L44" s="117" t="e">
        <f t="shared" si="11"/>
        <v>#VALUE!</v>
      </c>
      <c r="M44" s="117" t="e">
        <f t="shared" si="11"/>
        <v>#VALUE!</v>
      </c>
      <c r="N44" s="117" t="e">
        <f t="shared" si="11"/>
        <v>#VALUE!</v>
      </c>
      <c r="O44" s="117" t="e">
        <f t="shared" si="11"/>
        <v>#VALUE!</v>
      </c>
      <c r="P44" s="117" t="e">
        <f t="shared" si="11"/>
        <v>#VALUE!</v>
      </c>
      <c r="Q44" s="118" t="e">
        <f t="shared" si="11"/>
        <v>#VALUE!</v>
      </c>
      <c r="R44" s="101" t="e">
        <f t="shared" si="6"/>
        <v>#VALUE!</v>
      </c>
      <c r="T44" s="1"/>
    </row>
    <row r="45" spans="1:20" ht="15.75" customHeight="1">
      <c r="A45" s="439"/>
      <c r="B45" s="447" t="s">
        <v>143</v>
      </c>
      <c r="C45" s="413" t="s">
        <v>144</v>
      </c>
      <c r="D45" s="414"/>
      <c r="E45" s="415"/>
      <c r="F45" s="364">
        <f aca="true" t="shared" si="12" ref="F45:Q45">F28-F75-F86</f>
        <v>0</v>
      </c>
      <c r="G45" s="365">
        <f t="shared" si="12"/>
        <v>0</v>
      </c>
      <c r="H45" s="365">
        <f t="shared" si="12"/>
        <v>0</v>
      </c>
      <c r="I45" s="365">
        <f t="shared" si="12"/>
        <v>0</v>
      </c>
      <c r="J45" s="365">
        <f t="shared" si="12"/>
        <v>0</v>
      </c>
      <c r="K45" s="365">
        <f t="shared" si="12"/>
        <v>0</v>
      </c>
      <c r="L45" s="365">
        <f t="shared" si="12"/>
        <v>0</v>
      </c>
      <c r="M45" s="365">
        <f t="shared" si="12"/>
        <v>0</v>
      </c>
      <c r="N45" s="365">
        <f t="shared" si="12"/>
        <v>0</v>
      </c>
      <c r="O45" s="365">
        <f t="shared" si="12"/>
        <v>0</v>
      </c>
      <c r="P45" s="365">
        <f t="shared" si="12"/>
        <v>0</v>
      </c>
      <c r="Q45" s="366">
        <f t="shared" si="12"/>
        <v>0</v>
      </c>
      <c r="R45" s="344">
        <f t="shared" si="6"/>
        <v>0</v>
      </c>
      <c r="T45" s="1"/>
    </row>
    <row r="46" spans="1:20" ht="21.75" customHeight="1">
      <c r="A46" s="439"/>
      <c r="B46" s="447"/>
      <c r="C46" s="265"/>
      <c r="D46" s="265"/>
      <c r="E46" s="266"/>
      <c r="F46" s="267"/>
      <c r="G46" s="268"/>
      <c r="H46" s="268"/>
      <c r="I46" s="268"/>
      <c r="J46" s="268"/>
      <c r="K46" s="268"/>
      <c r="L46" s="268"/>
      <c r="M46" s="268"/>
      <c r="N46" s="268"/>
      <c r="O46" s="268"/>
      <c r="P46" s="268"/>
      <c r="Q46" s="269"/>
      <c r="R46" s="270">
        <f t="shared" si="6"/>
        <v>0</v>
      </c>
      <c r="T46" s="1"/>
    </row>
    <row r="47" spans="1:20" ht="21.75" customHeight="1" thickBot="1">
      <c r="A47" s="440"/>
      <c r="B47" s="448"/>
      <c r="C47" s="405" t="e">
        <f>IF(VLOOKUP(VALUE(RIGHT(M8,4)),Stammdaten!G3:O14,6)=0,"Stammdaten",VLOOKUP(VALUE(RIGHT(M8,4)),Stammdaten!G3:O14,6))</f>
        <v>#VALUE!</v>
      </c>
      <c r="D47" s="405"/>
      <c r="E47" s="125"/>
      <c r="F47" s="126">
        <f>IF(F46&lt;=0,0,MIN(VALUE(F46),ROUND(F45*$C$47,2)))</f>
        <v>0</v>
      </c>
      <c r="G47" s="127">
        <f aca="true" t="shared" si="13" ref="G47:Q47">IF(G46&lt;=0,0,MIN(VALUE(G46),ROUND(G45*$C$47,2)))</f>
        <v>0</v>
      </c>
      <c r="H47" s="127">
        <f t="shared" si="13"/>
        <v>0</v>
      </c>
      <c r="I47" s="127">
        <f t="shared" si="13"/>
        <v>0</v>
      </c>
      <c r="J47" s="127">
        <f t="shared" si="13"/>
        <v>0</v>
      </c>
      <c r="K47" s="127">
        <f t="shared" si="13"/>
        <v>0</v>
      </c>
      <c r="L47" s="127">
        <f t="shared" si="13"/>
        <v>0</v>
      </c>
      <c r="M47" s="127">
        <f t="shared" si="13"/>
        <v>0</v>
      </c>
      <c r="N47" s="127">
        <f t="shared" si="13"/>
        <v>0</v>
      </c>
      <c r="O47" s="127">
        <f t="shared" si="13"/>
        <v>0</v>
      </c>
      <c r="P47" s="127">
        <f t="shared" si="13"/>
        <v>0</v>
      </c>
      <c r="Q47" s="77">
        <f t="shared" si="13"/>
        <v>0</v>
      </c>
      <c r="R47" s="128">
        <f t="shared" si="6"/>
        <v>0</v>
      </c>
      <c r="T47" s="1"/>
    </row>
    <row r="48" spans="1:20" ht="16.5" customHeight="1">
      <c r="A48" s="71"/>
      <c r="B48" s="69"/>
      <c r="C48" s="70"/>
      <c r="D48" s="70"/>
      <c r="E48" s="70"/>
      <c r="F48" s="53"/>
      <c r="G48" s="53"/>
      <c r="H48" s="49"/>
      <c r="I48" s="49"/>
      <c r="J48" s="49"/>
      <c r="K48" s="49"/>
      <c r="L48" s="49"/>
      <c r="M48" s="49"/>
      <c r="N48" s="49"/>
      <c r="O48" s="49"/>
      <c r="P48" s="49"/>
      <c r="Q48" s="49"/>
      <c r="R48" s="53"/>
      <c r="T48" s="2"/>
    </row>
    <row r="49" spans="1:20" ht="21.75" customHeight="1">
      <c r="A49" s="71"/>
      <c r="B49" s="69"/>
      <c r="C49" s="70"/>
      <c r="D49" s="70"/>
      <c r="E49" s="70"/>
      <c r="F49" s="53"/>
      <c r="G49" s="53"/>
      <c r="H49" s="49"/>
      <c r="I49" s="49"/>
      <c r="J49" s="49"/>
      <c r="K49" s="49"/>
      <c r="L49" s="49"/>
      <c r="M49" s="49"/>
      <c r="N49" s="49"/>
      <c r="O49" s="49"/>
      <c r="P49" s="49"/>
      <c r="Q49" s="49"/>
      <c r="R49" s="53"/>
      <c r="T49" s="2"/>
    </row>
    <row r="50" spans="1:20" ht="7.5" customHeight="1">
      <c r="A50" s="72"/>
      <c r="B50" s="69"/>
      <c r="C50" s="70"/>
      <c r="D50" s="70"/>
      <c r="E50" s="70"/>
      <c r="F50" s="53"/>
      <c r="G50" s="53"/>
      <c r="H50" s="49"/>
      <c r="I50" s="62"/>
      <c r="J50" s="62"/>
      <c r="K50" s="62"/>
      <c r="L50" s="49"/>
      <c r="M50" s="49"/>
      <c r="N50" s="49"/>
      <c r="O50" s="49"/>
      <c r="P50" s="49"/>
      <c r="Q50" s="49"/>
      <c r="R50" s="53"/>
      <c r="T50" s="2"/>
    </row>
    <row r="51" spans="1:20" ht="7.5" customHeight="1">
      <c r="A51" s="72"/>
      <c r="B51" s="69"/>
      <c r="C51" s="70"/>
      <c r="D51" s="70"/>
      <c r="E51" s="70"/>
      <c r="F51" s="53"/>
      <c r="G51" s="53"/>
      <c r="H51" s="49"/>
      <c r="I51" s="62"/>
      <c r="J51" s="62"/>
      <c r="K51" s="62"/>
      <c r="L51" s="49"/>
      <c r="M51" s="49"/>
      <c r="N51" s="49"/>
      <c r="O51" s="49"/>
      <c r="P51" s="49"/>
      <c r="Q51" s="49"/>
      <c r="R51" s="53"/>
      <c r="T51" s="2"/>
    </row>
    <row r="52" spans="1:20" ht="17.25" thickBot="1">
      <c r="A52" s="72"/>
      <c r="B52" s="69"/>
      <c r="C52" s="70"/>
      <c r="D52" s="70"/>
      <c r="E52" s="70"/>
      <c r="F52" s="53"/>
      <c r="G52" s="53"/>
      <c r="H52" s="53"/>
      <c r="I52" s="53"/>
      <c r="J52" s="53"/>
      <c r="K52" s="53"/>
      <c r="L52" s="53"/>
      <c r="M52" s="53"/>
      <c r="N52" s="53"/>
      <c r="O52" s="53"/>
      <c r="P52" s="53"/>
      <c r="Q52" s="53"/>
      <c r="R52" s="53"/>
      <c r="T52" s="1"/>
    </row>
    <row r="53" spans="1:20" ht="21.75" customHeight="1">
      <c r="A53" s="385" t="s">
        <v>2</v>
      </c>
      <c r="B53" s="442" t="s">
        <v>12</v>
      </c>
      <c r="C53" s="473"/>
      <c r="D53" s="473"/>
      <c r="E53" s="473"/>
      <c r="F53" s="220"/>
      <c r="G53" s="221"/>
      <c r="H53" s="221"/>
      <c r="I53" s="221"/>
      <c r="J53" s="221"/>
      <c r="K53" s="221"/>
      <c r="L53" s="221"/>
      <c r="M53" s="221"/>
      <c r="N53" s="221"/>
      <c r="O53" s="221"/>
      <c r="P53" s="221"/>
      <c r="Q53" s="222"/>
      <c r="R53" s="114">
        <f>SUM(F53:Q53)</f>
        <v>0</v>
      </c>
      <c r="T53" s="1"/>
    </row>
    <row r="54" spans="1:20" ht="21.75" customHeight="1">
      <c r="A54" s="386"/>
      <c r="B54" s="437"/>
      <c r="C54" s="412" t="e">
        <f>IF(VLOOKUP(VALUE(RIGHT(M8,4)),Stammdaten!G3:O14,7)=0,"Stammdaten",VLOOKUP(VALUE(RIGHT(M8,4)),Stammdaten!G3:O14,7))</f>
        <v>#VALUE!</v>
      </c>
      <c r="D54" s="412"/>
      <c r="E54" s="53"/>
      <c r="F54" s="116" t="e">
        <f>MIN(ROUND((F$32-F$27)*$C54,2),VALUE(F53))</f>
        <v>#VALUE!</v>
      </c>
      <c r="G54" s="120" t="e">
        <f aca="true" t="shared" si="14" ref="G54:Q54">MIN(ROUND((G$32-G$27)*$C54,2),VALUE(G53))</f>
        <v>#VALUE!</v>
      </c>
      <c r="H54" s="120" t="e">
        <f t="shared" si="14"/>
        <v>#VALUE!</v>
      </c>
      <c r="I54" s="120" t="e">
        <f t="shared" si="14"/>
        <v>#VALUE!</v>
      </c>
      <c r="J54" s="120" t="e">
        <f t="shared" si="14"/>
        <v>#VALUE!</v>
      </c>
      <c r="K54" s="120" t="e">
        <f t="shared" si="14"/>
        <v>#VALUE!</v>
      </c>
      <c r="L54" s="120" t="e">
        <f t="shared" si="14"/>
        <v>#VALUE!</v>
      </c>
      <c r="M54" s="120" t="e">
        <f t="shared" si="14"/>
        <v>#VALUE!</v>
      </c>
      <c r="N54" s="120" t="e">
        <f t="shared" si="14"/>
        <v>#VALUE!</v>
      </c>
      <c r="O54" s="120" t="e">
        <f t="shared" si="14"/>
        <v>#VALUE!</v>
      </c>
      <c r="P54" s="120" t="e">
        <f t="shared" si="14"/>
        <v>#VALUE!</v>
      </c>
      <c r="Q54" s="121" t="e">
        <f t="shared" si="14"/>
        <v>#VALUE!</v>
      </c>
      <c r="R54" s="119" t="e">
        <f>SUM(F54:Q54)</f>
        <v>#VALUE!</v>
      </c>
      <c r="T54" s="1"/>
    </row>
    <row r="55" spans="1:20" ht="21.75" customHeight="1">
      <c r="A55" s="386"/>
      <c r="B55" s="428" t="s">
        <v>11</v>
      </c>
      <c r="C55" s="122"/>
      <c r="D55" s="122"/>
      <c r="E55" s="123"/>
      <c r="F55" s="224"/>
      <c r="G55" s="225"/>
      <c r="H55" s="225"/>
      <c r="I55" s="225"/>
      <c r="J55" s="225"/>
      <c r="K55" s="225"/>
      <c r="L55" s="225"/>
      <c r="M55" s="225"/>
      <c r="N55" s="225"/>
      <c r="O55" s="225"/>
      <c r="P55" s="225"/>
      <c r="Q55" s="226"/>
      <c r="R55" s="124">
        <f>SUM(F55:Q55)</f>
        <v>0</v>
      </c>
      <c r="T55" s="1"/>
    </row>
    <row r="56" spans="1:20" ht="21.75" customHeight="1" thickBot="1">
      <c r="A56" s="387"/>
      <c r="B56" s="429"/>
      <c r="C56" s="405" t="e">
        <f>IF(VLOOKUP(VALUE(RIGHT(M8,4)),Stammdaten!G3:O14,8)=0,"Stammdaten",VLOOKUP(VALUE(RIGHT(M8,4)),Stammdaten!G3:O14,8))</f>
        <v>#VALUE!</v>
      </c>
      <c r="D56" s="405"/>
      <c r="E56" s="125"/>
      <c r="F56" s="126" t="e">
        <f>MIN(ROUND((F$32-F$27)*$C56,2),VALUE(F55))</f>
        <v>#VALUE!</v>
      </c>
      <c r="G56" s="127" t="e">
        <f aca="true" t="shared" si="15" ref="G56:Q56">MIN(ROUND((G$32-G$27)*$C56,2),VALUE(G55))</f>
        <v>#VALUE!</v>
      </c>
      <c r="H56" s="127" t="e">
        <f t="shared" si="15"/>
        <v>#VALUE!</v>
      </c>
      <c r="I56" s="127" t="e">
        <f t="shared" si="15"/>
        <v>#VALUE!</v>
      </c>
      <c r="J56" s="127" t="e">
        <f t="shared" si="15"/>
        <v>#VALUE!</v>
      </c>
      <c r="K56" s="127" t="e">
        <f t="shared" si="15"/>
        <v>#VALUE!</v>
      </c>
      <c r="L56" s="127" t="e">
        <f t="shared" si="15"/>
        <v>#VALUE!</v>
      </c>
      <c r="M56" s="127" t="e">
        <f t="shared" si="15"/>
        <v>#VALUE!</v>
      </c>
      <c r="N56" s="127" t="e">
        <f t="shared" si="15"/>
        <v>#VALUE!</v>
      </c>
      <c r="O56" s="127" t="e">
        <f t="shared" si="15"/>
        <v>#VALUE!</v>
      </c>
      <c r="P56" s="127" t="e">
        <f t="shared" si="15"/>
        <v>#VALUE!</v>
      </c>
      <c r="Q56" s="77" t="e">
        <f t="shared" si="15"/>
        <v>#VALUE!</v>
      </c>
      <c r="R56" s="128" t="e">
        <f>SUM(F56:Q56)</f>
        <v>#VALUE!</v>
      </c>
      <c r="T56" s="1"/>
    </row>
    <row r="57" spans="1:20" ht="7.5" customHeight="1" thickBot="1">
      <c r="A57" s="71"/>
      <c r="B57" s="69"/>
      <c r="C57" s="70"/>
      <c r="D57" s="70"/>
      <c r="E57" s="70"/>
      <c r="F57" s="53"/>
      <c r="G57" s="53"/>
      <c r="H57" s="49"/>
      <c r="I57" s="49"/>
      <c r="J57" s="49"/>
      <c r="K57" s="49"/>
      <c r="L57" s="49"/>
      <c r="M57" s="49"/>
      <c r="N57" s="49"/>
      <c r="O57" s="49"/>
      <c r="P57" s="49"/>
      <c r="Q57" s="49"/>
      <c r="R57" s="53"/>
      <c r="T57" s="2"/>
    </row>
    <row r="58" spans="1:20" ht="15.75" customHeight="1">
      <c r="A58" s="438" t="s">
        <v>76</v>
      </c>
      <c r="B58" s="343"/>
      <c r="C58" s="422" t="s">
        <v>208</v>
      </c>
      <c r="D58" s="423"/>
      <c r="E58" s="424"/>
      <c r="F58" s="367">
        <f>(F$32-F$27)</f>
        <v>0</v>
      </c>
      <c r="G58" s="368">
        <f aca="true" t="shared" si="16" ref="G58:Q58">(G$32-G$27)</f>
        <v>0</v>
      </c>
      <c r="H58" s="368">
        <f t="shared" si="16"/>
        <v>0</v>
      </c>
      <c r="I58" s="368">
        <f t="shared" si="16"/>
        <v>0</v>
      </c>
      <c r="J58" s="368">
        <f t="shared" si="16"/>
        <v>0</v>
      </c>
      <c r="K58" s="368">
        <f t="shared" si="16"/>
        <v>0</v>
      </c>
      <c r="L58" s="368">
        <f t="shared" si="16"/>
        <v>0</v>
      </c>
      <c r="M58" s="368">
        <f t="shared" si="16"/>
        <v>0</v>
      </c>
      <c r="N58" s="368">
        <f t="shared" si="16"/>
        <v>0</v>
      </c>
      <c r="O58" s="368">
        <f t="shared" si="16"/>
        <v>0</v>
      </c>
      <c r="P58" s="368">
        <f t="shared" si="16"/>
        <v>0</v>
      </c>
      <c r="Q58" s="369">
        <f t="shared" si="16"/>
        <v>0</v>
      </c>
      <c r="R58" s="341">
        <f>SUM(F58:Q58)</f>
        <v>0</v>
      </c>
      <c r="T58" s="1"/>
    </row>
    <row r="59" spans="1:20" ht="21.75" customHeight="1">
      <c r="A59" s="439"/>
      <c r="B59" s="436" t="s">
        <v>0</v>
      </c>
      <c r="C59" s="409"/>
      <c r="D59" s="409"/>
      <c r="E59" s="409"/>
      <c r="F59" s="204"/>
      <c r="G59" s="205"/>
      <c r="H59" s="205"/>
      <c r="I59" s="205"/>
      <c r="J59" s="205"/>
      <c r="K59" s="205"/>
      <c r="L59" s="205"/>
      <c r="M59" s="205"/>
      <c r="N59" s="205"/>
      <c r="O59" s="205"/>
      <c r="P59" s="205"/>
      <c r="Q59" s="223"/>
      <c r="R59" s="119">
        <f>SUM(F59:Q59)</f>
        <v>0</v>
      </c>
      <c r="T59" s="1"/>
    </row>
    <row r="60" spans="1:20" ht="21.75" customHeight="1">
      <c r="A60" s="439"/>
      <c r="B60" s="437"/>
      <c r="C60" s="472" t="e">
        <f>IF(VLOOKUP(VALUE(RIGHT(M8,4)),Stammdaten!G3:O14,9)=0,"Stammdaten",VLOOKUP(VALUE(RIGHT(M8,4)),Stammdaten!G3:O14,9))</f>
        <v>#VALUE!</v>
      </c>
      <c r="D60" s="472"/>
      <c r="E60" s="53"/>
      <c r="F60" s="129" t="e">
        <f>MIN(ROUND(F58*$C60,2),VALUE(F59))</f>
        <v>#VALUE!</v>
      </c>
      <c r="G60" s="120" t="e">
        <f aca="true" t="shared" si="17" ref="G60:Q60">MIN(ROUND(G58*$C60,2),VALUE(G59))</f>
        <v>#VALUE!</v>
      </c>
      <c r="H60" s="120" t="e">
        <f t="shared" si="17"/>
        <v>#VALUE!</v>
      </c>
      <c r="I60" s="120" t="e">
        <f t="shared" si="17"/>
        <v>#VALUE!</v>
      </c>
      <c r="J60" s="120" t="e">
        <f t="shared" si="17"/>
        <v>#VALUE!</v>
      </c>
      <c r="K60" s="120" t="e">
        <f t="shared" si="17"/>
        <v>#VALUE!</v>
      </c>
      <c r="L60" s="120" t="e">
        <f t="shared" si="17"/>
        <v>#VALUE!</v>
      </c>
      <c r="M60" s="120" t="e">
        <f t="shared" si="17"/>
        <v>#VALUE!</v>
      </c>
      <c r="N60" s="120" t="e">
        <f t="shared" si="17"/>
        <v>#VALUE!</v>
      </c>
      <c r="O60" s="120" t="e">
        <f t="shared" si="17"/>
        <v>#VALUE!</v>
      </c>
      <c r="P60" s="120" t="e">
        <f t="shared" si="17"/>
        <v>#VALUE!</v>
      </c>
      <c r="Q60" s="121" t="e">
        <f t="shared" si="17"/>
        <v>#VALUE!</v>
      </c>
      <c r="R60" s="119" t="e">
        <f>SUM(F60:Q60)</f>
        <v>#VALUE!</v>
      </c>
      <c r="T60" s="1"/>
    </row>
    <row r="61" spans="1:20" ht="21.75" customHeight="1" thickBot="1">
      <c r="A61" s="440"/>
      <c r="B61" s="342" t="s">
        <v>68</v>
      </c>
      <c r="C61" s="130"/>
      <c r="D61" s="130"/>
      <c r="E61" s="76"/>
      <c r="F61" s="227"/>
      <c r="G61" s="228"/>
      <c r="H61" s="228"/>
      <c r="I61" s="228"/>
      <c r="J61" s="228"/>
      <c r="K61" s="228"/>
      <c r="L61" s="228"/>
      <c r="M61" s="228"/>
      <c r="N61" s="228"/>
      <c r="O61" s="228"/>
      <c r="P61" s="228"/>
      <c r="Q61" s="229"/>
      <c r="R61" s="131">
        <f>IF(OR(RIGHT(M8,4)="2017",RIGHT(M8,4)="2023"),MIN(SUM(F61:Q61),2*53),MIN(SUM(F61:Q61),2*52))</f>
        <v>0</v>
      </c>
      <c r="T61" s="1"/>
    </row>
    <row r="62" spans="1:18" s="40" customFormat="1" ht="7.5" customHeight="1" thickBot="1">
      <c r="A62" s="60"/>
      <c r="B62" s="61"/>
      <c r="C62" s="62"/>
      <c r="D62" s="62"/>
      <c r="E62" s="62"/>
      <c r="F62" s="62"/>
      <c r="G62" s="62"/>
      <c r="H62" s="62"/>
      <c r="I62" s="62"/>
      <c r="J62" s="62"/>
      <c r="K62" s="62"/>
      <c r="L62" s="62"/>
      <c r="M62" s="62"/>
      <c r="N62" s="62"/>
      <c r="O62" s="62"/>
      <c r="P62" s="62"/>
      <c r="Q62" s="62"/>
      <c r="R62" s="62"/>
    </row>
    <row r="63" spans="1:20" ht="21.75" customHeight="1" thickBot="1">
      <c r="A63" s="295" t="s">
        <v>161</v>
      </c>
      <c r="B63" s="461" t="s">
        <v>162</v>
      </c>
      <c r="C63" s="462"/>
      <c r="D63" s="462"/>
      <c r="E63" s="463"/>
      <c r="F63" s="296"/>
      <c r="G63" s="297"/>
      <c r="H63" s="297"/>
      <c r="I63" s="297"/>
      <c r="J63" s="297"/>
      <c r="K63" s="297"/>
      <c r="L63" s="297"/>
      <c r="M63" s="297"/>
      <c r="N63" s="297"/>
      <c r="O63" s="297"/>
      <c r="P63" s="297"/>
      <c r="Q63" s="298"/>
      <c r="R63" s="299">
        <f>SUM(F63:Q63)</f>
        <v>0</v>
      </c>
      <c r="T63" s="1"/>
    </row>
    <row r="64" spans="1:18" s="303" customFormat="1" ht="7.5" customHeight="1" thickBot="1">
      <c r="A64" s="63"/>
      <c r="B64" s="64"/>
      <c r="C64" s="65"/>
      <c r="D64" s="65"/>
      <c r="E64" s="65"/>
      <c r="F64" s="66"/>
      <c r="G64" s="66"/>
      <c r="H64" s="66"/>
      <c r="I64" s="66"/>
      <c r="J64" s="66"/>
      <c r="K64" s="66"/>
      <c r="L64" s="66"/>
      <c r="M64" s="66"/>
      <c r="N64" s="66"/>
      <c r="O64" s="66"/>
      <c r="P64" s="66"/>
      <c r="Q64" s="66"/>
      <c r="R64" s="66"/>
    </row>
    <row r="65" spans="1:20" ht="19.5" customHeight="1" thickBot="1">
      <c r="A65" s="329" t="s">
        <v>93</v>
      </c>
      <c r="B65" s="330"/>
      <c r="C65" s="331"/>
      <c r="D65" s="331"/>
      <c r="E65" s="332"/>
      <c r="F65" s="333">
        <f aca="true" t="shared" si="18" ref="F65:Q65">-F27+F28+F35+F38+F40+F43+F46+F53+F55+F59+F61+F63</f>
        <v>0</v>
      </c>
      <c r="G65" s="333">
        <f t="shared" si="18"/>
        <v>0</v>
      </c>
      <c r="H65" s="333">
        <f t="shared" si="18"/>
        <v>0</v>
      </c>
      <c r="I65" s="333">
        <f t="shared" si="18"/>
        <v>0</v>
      </c>
      <c r="J65" s="333">
        <f t="shared" si="18"/>
        <v>0</v>
      </c>
      <c r="K65" s="333">
        <f t="shared" si="18"/>
        <v>0</v>
      </c>
      <c r="L65" s="333">
        <f t="shared" si="18"/>
        <v>0</v>
      </c>
      <c r="M65" s="333">
        <f t="shared" si="18"/>
        <v>0</v>
      </c>
      <c r="N65" s="333">
        <f t="shared" si="18"/>
        <v>0</v>
      </c>
      <c r="O65" s="333">
        <f t="shared" si="18"/>
        <v>0</v>
      </c>
      <c r="P65" s="333">
        <f t="shared" si="18"/>
        <v>0</v>
      </c>
      <c r="Q65" s="333">
        <f t="shared" si="18"/>
        <v>0</v>
      </c>
      <c r="R65" s="333">
        <f>SUM(F65:Q65)</f>
        <v>0</v>
      </c>
      <c r="T65" s="1"/>
    </row>
    <row r="66" spans="1:20" ht="19.5" customHeight="1" thickBot="1">
      <c r="A66" s="334" t="s">
        <v>94</v>
      </c>
      <c r="B66" s="335"/>
      <c r="C66" s="336"/>
      <c r="D66" s="336"/>
      <c r="E66" s="337"/>
      <c r="F66" s="338" t="e">
        <f aca="true" t="shared" si="19" ref="F66:Q66">-F27+F32+F36+F39+F41+F44+F47+F54+F56+F60+F61+F63</f>
        <v>#VALUE!</v>
      </c>
      <c r="G66" s="338" t="e">
        <f t="shared" si="19"/>
        <v>#VALUE!</v>
      </c>
      <c r="H66" s="338" t="e">
        <f t="shared" si="19"/>
        <v>#VALUE!</v>
      </c>
      <c r="I66" s="338" t="e">
        <f t="shared" si="19"/>
        <v>#VALUE!</v>
      </c>
      <c r="J66" s="338" t="e">
        <f t="shared" si="19"/>
        <v>#VALUE!</v>
      </c>
      <c r="K66" s="338" t="e">
        <f t="shared" si="19"/>
        <v>#VALUE!</v>
      </c>
      <c r="L66" s="338" t="e">
        <f t="shared" si="19"/>
        <v>#VALUE!</v>
      </c>
      <c r="M66" s="338" t="e">
        <f t="shared" si="19"/>
        <v>#VALUE!</v>
      </c>
      <c r="N66" s="338" t="e">
        <f t="shared" si="19"/>
        <v>#VALUE!</v>
      </c>
      <c r="O66" s="338" t="e">
        <f t="shared" si="19"/>
        <v>#VALUE!</v>
      </c>
      <c r="P66" s="338" t="e">
        <f t="shared" si="19"/>
        <v>#VALUE!</v>
      </c>
      <c r="Q66" s="338" t="e">
        <f t="shared" si="19"/>
        <v>#VALUE!</v>
      </c>
      <c r="R66" s="338" t="e">
        <f>SUM(F66:Q66)</f>
        <v>#VALUE!</v>
      </c>
      <c r="T66" s="1"/>
    </row>
    <row r="67" spans="1:18" s="303" customFormat="1" ht="7.5" customHeight="1" thickBot="1">
      <c r="A67" s="63"/>
      <c r="B67" s="64"/>
      <c r="C67" s="65"/>
      <c r="D67" s="65"/>
      <c r="E67" s="65"/>
      <c r="F67" s="66"/>
      <c r="G67" s="66"/>
      <c r="H67" s="66"/>
      <c r="I67" s="66"/>
      <c r="J67" s="66"/>
      <c r="K67" s="66"/>
      <c r="L67" s="66"/>
      <c r="M67" s="66"/>
      <c r="N67" s="66"/>
      <c r="O67" s="66"/>
      <c r="P67" s="66"/>
      <c r="Q67" s="66"/>
      <c r="R67" s="66"/>
    </row>
    <row r="68" spans="1:20" ht="21.75" customHeight="1" thickBot="1">
      <c r="A68" s="295" t="s">
        <v>201</v>
      </c>
      <c r="B68" s="461" t="s">
        <v>199</v>
      </c>
      <c r="C68" s="462"/>
      <c r="D68" s="462"/>
      <c r="E68" s="463"/>
      <c r="F68" s="296"/>
      <c r="G68" s="297"/>
      <c r="H68" s="297"/>
      <c r="I68" s="297"/>
      <c r="J68" s="297"/>
      <c r="K68" s="297"/>
      <c r="L68" s="297"/>
      <c r="M68" s="297"/>
      <c r="N68" s="297"/>
      <c r="O68" s="297"/>
      <c r="P68" s="297"/>
      <c r="Q68" s="298"/>
      <c r="R68" s="299">
        <f>SUM(F68:Q68)</f>
        <v>0</v>
      </c>
      <c r="T68" s="1"/>
    </row>
    <row r="69" spans="1:18" s="303" customFormat="1" ht="7.5" customHeight="1" thickBot="1">
      <c r="A69" s="63"/>
      <c r="B69" s="64"/>
      <c r="C69" s="65"/>
      <c r="D69" s="65"/>
      <c r="E69" s="65"/>
      <c r="F69" s="66"/>
      <c r="G69" s="66"/>
      <c r="H69" s="66"/>
      <c r="I69" s="66"/>
      <c r="J69" s="66"/>
      <c r="K69" s="66"/>
      <c r="L69" s="66"/>
      <c r="M69" s="66"/>
      <c r="N69" s="66"/>
      <c r="O69" s="66"/>
      <c r="P69" s="66"/>
      <c r="Q69" s="66"/>
      <c r="R69" s="66"/>
    </row>
    <row r="70" spans="1:20" ht="19.5" customHeight="1" thickBot="1">
      <c r="A70" s="67" t="s">
        <v>200</v>
      </c>
      <c r="B70" s="68"/>
      <c r="C70" s="350"/>
      <c r="D70" s="350"/>
      <c r="E70" s="182"/>
      <c r="F70" s="132">
        <f>F65-F68</f>
        <v>0</v>
      </c>
      <c r="G70" s="132">
        <f aca="true" t="shared" si="20" ref="G70:Q70">G65-G68</f>
        <v>0</v>
      </c>
      <c r="H70" s="132">
        <f t="shared" si="20"/>
        <v>0</v>
      </c>
      <c r="I70" s="132">
        <f t="shared" si="20"/>
        <v>0</v>
      </c>
      <c r="J70" s="132">
        <f t="shared" si="20"/>
        <v>0</v>
      </c>
      <c r="K70" s="132">
        <f t="shared" si="20"/>
        <v>0</v>
      </c>
      <c r="L70" s="132">
        <f t="shared" si="20"/>
        <v>0</v>
      </c>
      <c r="M70" s="132">
        <f t="shared" si="20"/>
        <v>0</v>
      </c>
      <c r="N70" s="132">
        <f t="shared" si="20"/>
        <v>0</v>
      </c>
      <c r="O70" s="132">
        <f t="shared" si="20"/>
        <v>0</v>
      </c>
      <c r="P70" s="132">
        <f t="shared" si="20"/>
        <v>0</v>
      </c>
      <c r="Q70" s="132">
        <f t="shared" si="20"/>
        <v>0</v>
      </c>
      <c r="R70" s="132">
        <f>SUM(F70:Q70)</f>
        <v>0</v>
      </c>
      <c r="T70" s="1"/>
    </row>
    <row r="71" spans="1:20" ht="19.5" customHeight="1" thickBot="1">
      <c r="A71" s="133" t="s">
        <v>202</v>
      </c>
      <c r="B71" s="134"/>
      <c r="C71" s="159"/>
      <c r="D71" s="159"/>
      <c r="E71" s="183"/>
      <c r="F71" s="135" t="e">
        <f>F66-F68</f>
        <v>#VALUE!</v>
      </c>
      <c r="G71" s="135" t="e">
        <f aca="true" t="shared" si="21" ref="G71:Q71">G66-G68</f>
        <v>#VALUE!</v>
      </c>
      <c r="H71" s="135" t="e">
        <f t="shared" si="21"/>
        <v>#VALUE!</v>
      </c>
      <c r="I71" s="135" t="e">
        <f t="shared" si="21"/>
        <v>#VALUE!</v>
      </c>
      <c r="J71" s="135" t="e">
        <f t="shared" si="21"/>
        <v>#VALUE!</v>
      </c>
      <c r="K71" s="135" t="e">
        <f t="shared" si="21"/>
        <v>#VALUE!</v>
      </c>
      <c r="L71" s="135" t="e">
        <f t="shared" si="21"/>
        <v>#VALUE!</v>
      </c>
      <c r="M71" s="135" t="e">
        <f t="shared" si="21"/>
        <v>#VALUE!</v>
      </c>
      <c r="N71" s="135" t="e">
        <f t="shared" si="21"/>
        <v>#VALUE!</v>
      </c>
      <c r="O71" s="135" t="e">
        <f t="shared" si="21"/>
        <v>#VALUE!</v>
      </c>
      <c r="P71" s="135" t="e">
        <f t="shared" si="21"/>
        <v>#VALUE!</v>
      </c>
      <c r="Q71" s="135" t="e">
        <f t="shared" si="21"/>
        <v>#VALUE!</v>
      </c>
      <c r="R71" s="135" t="e">
        <f>SUM(F71:Q71)</f>
        <v>#VALUE!</v>
      </c>
      <c r="T71" s="1"/>
    </row>
    <row r="72" spans="1:20" ht="10.5" customHeight="1">
      <c r="A72" s="49"/>
      <c r="B72" s="49"/>
      <c r="C72" s="49"/>
      <c r="D72" s="49"/>
      <c r="E72" s="49"/>
      <c r="F72" s="53"/>
      <c r="G72" s="53"/>
      <c r="H72" s="53"/>
      <c r="I72" s="53"/>
      <c r="J72" s="53"/>
      <c r="K72" s="53"/>
      <c r="L72" s="53"/>
      <c r="M72" s="53"/>
      <c r="N72" s="53"/>
      <c r="O72" s="53"/>
      <c r="P72" s="53"/>
      <c r="Q72" s="53"/>
      <c r="R72" s="53"/>
      <c r="T72" s="2"/>
    </row>
    <row r="73" spans="1:20" ht="10.5" customHeight="1">
      <c r="A73" s="49"/>
      <c r="B73" s="49"/>
      <c r="C73" s="49"/>
      <c r="D73" s="49"/>
      <c r="E73" s="49"/>
      <c r="F73" s="49"/>
      <c r="G73" s="49"/>
      <c r="H73" s="49"/>
      <c r="I73" s="49"/>
      <c r="J73" s="49"/>
      <c r="K73" s="49"/>
      <c r="L73" s="49"/>
      <c r="M73" s="49"/>
      <c r="N73" s="49"/>
      <c r="O73" s="49"/>
      <c r="P73" s="49"/>
      <c r="Q73" s="49"/>
      <c r="R73" s="49"/>
      <c r="T73" s="2"/>
    </row>
    <row r="74" spans="1:20" ht="17.25" thickBot="1">
      <c r="A74" s="49" t="s">
        <v>26</v>
      </c>
      <c r="B74" s="49"/>
      <c r="C74" s="49"/>
      <c r="D74" s="49"/>
      <c r="E74" s="49"/>
      <c r="F74" s="49"/>
      <c r="G74" s="49"/>
      <c r="H74" s="49"/>
      <c r="I74" s="49"/>
      <c r="J74" s="49"/>
      <c r="K74" s="49"/>
      <c r="L74" s="49"/>
      <c r="M74" s="49"/>
      <c r="N74" s="49"/>
      <c r="O74" s="49"/>
      <c r="P74" s="49"/>
      <c r="Q74" s="49"/>
      <c r="R74" s="49"/>
      <c r="T74" s="2"/>
    </row>
    <row r="75" spans="1:20" ht="16.5">
      <c r="A75" s="80" t="s">
        <v>27</v>
      </c>
      <c r="B75" s="444"/>
      <c r="C75" s="445"/>
      <c r="D75" s="445"/>
      <c r="E75" s="446"/>
      <c r="F75" s="208"/>
      <c r="G75" s="209"/>
      <c r="H75" s="209"/>
      <c r="I75" s="209"/>
      <c r="J75" s="209"/>
      <c r="K75" s="209"/>
      <c r="L75" s="209"/>
      <c r="M75" s="209"/>
      <c r="N75" s="209"/>
      <c r="O75" s="209"/>
      <c r="P75" s="209"/>
      <c r="Q75" s="210"/>
      <c r="R75" s="98">
        <f>SUM(F75:Q75)</f>
        <v>0</v>
      </c>
      <c r="T75" s="1"/>
    </row>
    <row r="76" spans="1:20" ht="16.5">
      <c r="A76" s="80" t="s">
        <v>28</v>
      </c>
      <c r="B76" s="431"/>
      <c r="C76" s="432"/>
      <c r="D76" s="432"/>
      <c r="E76" s="433"/>
      <c r="F76" s="214"/>
      <c r="G76" s="215"/>
      <c r="H76" s="215"/>
      <c r="I76" s="215"/>
      <c r="J76" s="215"/>
      <c r="K76" s="215"/>
      <c r="L76" s="215"/>
      <c r="M76" s="215"/>
      <c r="N76" s="215"/>
      <c r="O76" s="215"/>
      <c r="P76" s="215"/>
      <c r="Q76" s="216"/>
      <c r="R76" s="103">
        <f aca="true" t="shared" si="22" ref="R76:R81">SUM(F76:Q76)</f>
        <v>0</v>
      </c>
      <c r="T76" s="1"/>
    </row>
    <row r="77" spans="1:20" ht="16.5">
      <c r="A77" s="80" t="s">
        <v>29</v>
      </c>
      <c r="B77" s="431"/>
      <c r="C77" s="432"/>
      <c r="D77" s="432"/>
      <c r="E77" s="433"/>
      <c r="F77" s="214"/>
      <c r="G77" s="215"/>
      <c r="H77" s="215"/>
      <c r="I77" s="215"/>
      <c r="J77" s="215"/>
      <c r="K77" s="215"/>
      <c r="L77" s="215"/>
      <c r="M77" s="215"/>
      <c r="N77" s="215"/>
      <c r="O77" s="215"/>
      <c r="P77" s="215"/>
      <c r="Q77" s="216"/>
      <c r="R77" s="103">
        <f>SUM(F77:Q77)</f>
        <v>0</v>
      </c>
      <c r="T77" s="1"/>
    </row>
    <row r="78" spans="1:20" ht="16.5">
      <c r="A78" s="80" t="s">
        <v>30</v>
      </c>
      <c r="B78" s="431"/>
      <c r="C78" s="432"/>
      <c r="D78" s="432"/>
      <c r="E78" s="433"/>
      <c r="F78" s="214"/>
      <c r="G78" s="215"/>
      <c r="H78" s="215"/>
      <c r="I78" s="215"/>
      <c r="J78" s="215"/>
      <c r="K78" s="215"/>
      <c r="L78" s="215"/>
      <c r="M78" s="215"/>
      <c r="N78" s="215"/>
      <c r="O78" s="215"/>
      <c r="P78" s="215"/>
      <c r="Q78" s="216"/>
      <c r="R78" s="103">
        <f t="shared" si="22"/>
        <v>0</v>
      </c>
      <c r="T78" s="1"/>
    </row>
    <row r="79" spans="1:20" ht="16.5">
      <c r="A79" s="80" t="s">
        <v>31</v>
      </c>
      <c r="B79" s="431"/>
      <c r="C79" s="432"/>
      <c r="D79" s="432"/>
      <c r="E79" s="433"/>
      <c r="F79" s="214"/>
      <c r="G79" s="215"/>
      <c r="H79" s="215"/>
      <c r="I79" s="215"/>
      <c r="J79" s="215"/>
      <c r="K79" s="215"/>
      <c r="L79" s="215"/>
      <c r="M79" s="215"/>
      <c r="N79" s="215"/>
      <c r="O79" s="215"/>
      <c r="P79" s="215"/>
      <c r="Q79" s="216"/>
      <c r="R79" s="103">
        <f t="shared" si="22"/>
        <v>0</v>
      </c>
      <c r="T79" s="1"/>
    </row>
    <row r="80" spans="1:20" ht="16.5">
      <c r="A80" s="80" t="s">
        <v>32</v>
      </c>
      <c r="B80" s="431"/>
      <c r="C80" s="432"/>
      <c r="D80" s="432"/>
      <c r="E80" s="433"/>
      <c r="F80" s="214"/>
      <c r="G80" s="215"/>
      <c r="H80" s="215"/>
      <c r="I80" s="215"/>
      <c r="J80" s="215"/>
      <c r="K80" s="215"/>
      <c r="L80" s="215"/>
      <c r="M80" s="215"/>
      <c r="N80" s="215"/>
      <c r="O80" s="215"/>
      <c r="P80" s="215"/>
      <c r="Q80" s="216"/>
      <c r="R80" s="103">
        <f t="shared" si="22"/>
        <v>0</v>
      </c>
      <c r="T80" s="1"/>
    </row>
    <row r="81" spans="1:20" ht="17.25" thickBot="1">
      <c r="A81" s="80" t="s">
        <v>33</v>
      </c>
      <c r="B81" s="450"/>
      <c r="C81" s="451"/>
      <c r="D81" s="451"/>
      <c r="E81" s="452"/>
      <c r="F81" s="227"/>
      <c r="G81" s="228"/>
      <c r="H81" s="228"/>
      <c r="I81" s="228"/>
      <c r="J81" s="228"/>
      <c r="K81" s="228"/>
      <c r="L81" s="228"/>
      <c r="M81" s="228"/>
      <c r="N81" s="228"/>
      <c r="O81" s="228"/>
      <c r="P81" s="228"/>
      <c r="Q81" s="229"/>
      <c r="R81" s="131">
        <f t="shared" si="22"/>
        <v>0</v>
      </c>
      <c r="T81" s="1"/>
    </row>
    <row r="82" spans="1:20" ht="17.25" thickBot="1">
      <c r="A82" s="49"/>
      <c r="B82" s="49"/>
      <c r="C82" s="49"/>
      <c r="D82" s="49"/>
      <c r="E82" s="49"/>
      <c r="F82" s="145">
        <f aca="true" t="shared" si="23" ref="F82:R82">SUM(F75:F81)</f>
        <v>0</v>
      </c>
      <c r="G82" s="146">
        <f t="shared" si="23"/>
        <v>0</v>
      </c>
      <c r="H82" s="146">
        <f t="shared" si="23"/>
        <v>0</v>
      </c>
      <c r="I82" s="146">
        <f t="shared" si="23"/>
        <v>0</v>
      </c>
      <c r="J82" s="146">
        <f t="shared" si="23"/>
        <v>0</v>
      </c>
      <c r="K82" s="146">
        <f t="shared" si="23"/>
        <v>0</v>
      </c>
      <c r="L82" s="146">
        <f t="shared" si="23"/>
        <v>0</v>
      </c>
      <c r="M82" s="146">
        <f t="shared" si="23"/>
        <v>0</v>
      </c>
      <c r="N82" s="146">
        <f t="shared" si="23"/>
        <v>0</v>
      </c>
      <c r="O82" s="146">
        <f t="shared" si="23"/>
        <v>0</v>
      </c>
      <c r="P82" s="146">
        <f t="shared" si="23"/>
        <v>0</v>
      </c>
      <c r="Q82" s="147">
        <f t="shared" si="23"/>
        <v>0</v>
      </c>
      <c r="R82" s="54">
        <f t="shared" si="23"/>
        <v>0</v>
      </c>
      <c r="T82" s="1"/>
    </row>
    <row r="83" spans="1:20" ht="10.5" customHeight="1">
      <c r="A83" s="49"/>
      <c r="B83" s="49"/>
      <c r="C83" s="49"/>
      <c r="D83" s="49"/>
      <c r="E83" s="49"/>
      <c r="F83" s="53"/>
      <c r="G83" s="53"/>
      <c r="H83" s="53"/>
      <c r="I83" s="53"/>
      <c r="J83" s="53"/>
      <c r="K83" s="53"/>
      <c r="L83" s="53"/>
      <c r="M83" s="53"/>
      <c r="N83" s="53"/>
      <c r="O83" s="53"/>
      <c r="P83" s="53"/>
      <c r="Q83" s="53"/>
      <c r="R83" s="53"/>
      <c r="T83" s="1"/>
    </row>
    <row r="84" spans="1:20" ht="10.5" customHeight="1">
      <c r="A84" s="49"/>
      <c r="B84" s="49"/>
      <c r="C84" s="49"/>
      <c r="D84" s="49"/>
      <c r="E84" s="49"/>
      <c r="F84" s="49"/>
      <c r="G84" s="49"/>
      <c r="H84" s="49"/>
      <c r="I84" s="49"/>
      <c r="J84" s="49"/>
      <c r="K84" s="49"/>
      <c r="L84" s="49"/>
      <c r="M84" s="49"/>
      <c r="N84" s="49"/>
      <c r="O84" s="49"/>
      <c r="P84" s="49"/>
      <c r="Q84" s="49"/>
      <c r="R84" s="49"/>
      <c r="T84" s="1"/>
    </row>
    <row r="85" spans="1:20" ht="17.25" thickBot="1">
      <c r="A85" s="49" t="s">
        <v>34</v>
      </c>
      <c r="B85" s="49"/>
      <c r="C85" s="49"/>
      <c r="D85" s="49"/>
      <c r="E85" s="49"/>
      <c r="F85" s="49"/>
      <c r="G85" s="49"/>
      <c r="H85" s="49"/>
      <c r="I85" s="49"/>
      <c r="J85" s="49"/>
      <c r="K85" s="49"/>
      <c r="L85" s="49"/>
      <c r="M85" s="49"/>
      <c r="N85" s="49"/>
      <c r="O85" s="49"/>
      <c r="P85" s="49"/>
      <c r="Q85" s="49"/>
      <c r="R85" s="49"/>
      <c r="T85" s="1"/>
    </row>
    <row r="86" spans="1:20" ht="16.5">
      <c r="A86" s="80" t="s">
        <v>27</v>
      </c>
      <c r="B86" s="444"/>
      <c r="C86" s="445"/>
      <c r="D86" s="445"/>
      <c r="E86" s="446"/>
      <c r="F86" s="208"/>
      <c r="G86" s="209"/>
      <c r="H86" s="209"/>
      <c r="I86" s="209"/>
      <c r="J86" s="209"/>
      <c r="K86" s="209"/>
      <c r="L86" s="209"/>
      <c r="M86" s="209"/>
      <c r="N86" s="209"/>
      <c r="O86" s="209"/>
      <c r="P86" s="209"/>
      <c r="Q86" s="210"/>
      <c r="R86" s="98">
        <f aca="true" t="shared" si="24" ref="R86:R92">SUM(F86:Q86)</f>
        <v>0</v>
      </c>
      <c r="T86" s="1"/>
    </row>
    <row r="87" spans="1:20" ht="16.5">
      <c r="A87" s="80" t="s">
        <v>28</v>
      </c>
      <c r="B87" s="431"/>
      <c r="C87" s="432"/>
      <c r="D87" s="432"/>
      <c r="E87" s="433"/>
      <c r="F87" s="214"/>
      <c r="G87" s="215"/>
      <c r="H87" s="215"/>
      <c r="I87" s="215"/>
      <c r="J87" s="215"/>
      <c r="K87" s="215"/>
      <c r="L87" s="215"/>
      <c r="M87" s="215"/>
      <c r="N87" s="215"/>
      <c r="O87" s="215"/>
      <c r="P87" s="215"/>
      <c r="Q87" s="216"/>
      <c r="R87" s="103">
        <f t="shared" si="24"/>
        <v>0</v>
      </c>
      <c r="T87" s="1"/>
    </row>
    <row r="88" spans="1:20" ht="16.5">
      <c r="A88" s="80" t="s">
        <v>29</v>
      </c>
      <c r="B88" s="431"/>
      <c r="C88" s="432"/>
      <c r="D88" s="432"/>
      <c r="E88" s="433"/>
      <c r="F88" s="214"/>
      <c r="G88" s="215"/>
      <c r="H88" s="215"/>
      <c r="I88" s="215"/>
      <c r="J88" s="215"/>
      <c r="K88" s="215"/>
      <c r="L88" s="215"/>
      <c r="M88" s="215"/>
      <c r="N88" s="215"/>
      <c r="O88" s="215"/>
      <c r="P88" s="215"/>
      <c r="Q88" s="216"/>
      <c r="R88" s="103">
        <f t="shared" si="24"/>
        <v>0</v>
      </c>
      <c r="T88" s="1"/>
    </row>
    <row r="89" spans="1:20" ht="16.5">
      <c r="A89" s="80" t="s">
        <v>30</v>
      </c>
      <c r="B89" s="431"/>
      <c r="C89" s="432"/>
      <c r="D89" s="432"/>
      <c r="E89" s="433"/>
      <c r="F89" s="214"/>
      <c r="G89" s="215"/>
      <c r="H89" s="215"/>
      <c r="I89" s="215"/>
      <c r="J89" s="215"/>
      <c r="K89" s="215"/>
      <c r="L89" s="215"/>
      <c r="M89" s="215"/>
      <c r="N89" s="215"/>
      <c r="O89" s="215"/>
      <c r="P89" s="215"/>
      <c r="Q89" s="216"/>
      <c r="R89" s="103">
        <f t="shared" si="24"/>
        <v>0</v>
      </c>
      <c r="T89" s="1"/>
    </row>
    <row r="90" spans="1:20" ht="16.5">
      <c r="A90" s="80" t="s">
        <v>31</v>
      </c>
      <c r="B90" s="431"/>
      <c r="C90" s="432"/>
      <c r="D90" s="432"/>
      <c r="E90" s="433"/>
      <c r="F90" s="214"/>
      <c r="G90" s="215"/>
      <c r="H90" s="215"/>
      <c r="I90" s="215"/>
      <c r="J90" s="215"/>
      <c r="K90" s="215"/>
      <c r="L90" s="215"/>
      <c r="M90" s="215"/>
      <c r="N90" s="215"/>
      <c r="O90" s="215"/>
      <c r="P90" s="215"/>
      <c r="Q90" s="216"/>
      <c r="R90" s="103">
        <f t="shared" si="24"/>
        <v>0</v>
      </c>
      <c r="T90" s="1"/>
    </row>
    <row r="91" spans="1:20" ht="16.5">
      <c r="A91" s="80" t="s">
        <v>32</v>
      </c>
      <c r="B91" s="431"/>
      <c r="C91" s="432"/>
      <c r="D91" s="432"/>
      <c r="E91" s="433"/>
      <c r="F91" s="214"/>
      <c r="G91" s="215"/>
      <c r="H91" s="215"/>
      <c r="I91" s="215"/>
      <c r="J91" s="215"/>
      <c r="K91" s="215"/>
      <c r="L91" s="215"/>
      <c r="M91" s="215"/>
      <c r="N91" s="215"/>
      <c r="O91" s="215"/>
      <c r="P91" s="215"/>
      <c r="Q91" s="216"/>
      <c r="R91" s="103">
        <f t="shared" si="24"/>
        <v>0</v>
      </c>
      <c r="T91" s="1"/>
    </row>
    <row r="92" spans="1:20" ht="17.25" thickBot="1">
      <c r="A92" s="80" t="s">
        <v>33</v>
      </c>
      <c r="B92" s="450"/>
      <c r="C92" s="451"/>
      <c r="D92" s="451"/>
      <c r="E92" s="452"/>
      <c r="F92" s="227"/>
      <c r="G92" s="228"/>
      <c r="H92" s="228"/>
      <c r="I92" s="228"/>
      <c r="J92" s="228"/>
      <c r="K92" s="228"/>
      <c r="L92" s="228"/>
      <c r="M92" s="228"/>
      <c r="N92" s="228"/>
      <c r="O92" s="228"/>
      <c r="P92" s="228"/>
      <c r="Q92" s="229"/>
      <c r="R92" s="131">
        <f t="shared" si="24"/>
        <v>0</v>
      </c>
      <c r="T92" s="1"/>
    </row>
    <row r="93" spans="1:20" ht="17.25" thickBot="1">
      <c r="A93" s="49"/>
      <c r="B93" s="49"/>
      <c r="C93" s="49"/>
      <c r="D93" s="49"/>
      <c r="E93" s="49"/>
      <c r="F93" s="145">
        <f aca="true" t="shared" si="25" ref="F93:R93">SUM(F86:F92)</f>
        <v>0</v>
      </c>
      <c r="G93" s="146">
        <f t="shared" si="25"/>
        <v>0</v>
      </c>
      <c r="H93" s="146">
        <f t="shared" si="25"/>
        <v>0</v>
      </c>
      <c r="I93" s="146">
        <f t="shared" si="25"/>
        <v>0</v>
      </c>
      <c r="J93" s="146">
        <f t="shared" si="25"/>
        <v>0</v>
      </c>
      <c r="K93" s="146">
        <f t="shared" si="25"/>
        <v>0</v>
      </c>
      <c r="L93" s="146">
        <f t="shared" si="25"/>
        <v>0</v>
      </c>
      <c r="M93" s="146">
        <f t="shared" si="25"/>
        <v>0</v>
      </c>
      <c r="N93" s="146">
        <f t="shared" si="25"/>
        <v>0</v>
      </c>
      <c r="O93" s="146">
        <f t="shared" si="25"/>
        <v>0</v>
      </c>
      <c r="P93" s="146">
        <f t="shared" si="25"/>
        <v>0</v>
      </c>
      <c r="Q93" s="147">
        <f t="shared" si="25"/>
        <v>0</v>
      </c>
      <c r="R93" s="54">
        <f t="shared" si="25"/>
        <v>0</v>
      </c>
      <c r="T93" s="1"/>
    </row>
    <row r="94" spans="1:20" ht="10.5" customHeight="1">
      <c r="A94" s="49"/>
      <c r="B94" s="49"/>
      <c r="C94" s="49"/>
      <c r="D94" s="49"/>
      <c r="E94" s="49"/>
      <c r="F94" s="53"/>
      <c r="G94" s="53"/>
      <c r="H94" s="53"/>
      <c r="I94" s="53"/>
      <c r="J94" s="53"/>
      <c r="K94" s="53"/>
      <c r="L94" s="53"/>
      <c r="M94" s="53"/>
      <c r="N94" s="53"/>
      <c r="O94" s="53"/>
      <c r="P94" s="53"/>
      <c r="Q94" s="53"/>
      <c r="R94" s="53"/>
      <c r="T94" s="2"/>
    </row>
    <row r="95" spans="1:20" ht="21.75" customHeight="1">
      <c r="A95" s="71" t="s">
        <v>59</v>
      </c>
      <c r="B95" s="69"/>
      <c r="C95" s="70"/>
      <c r="D95" s="70"/>
      <c r="E95" s="70"/>
      <c r="F95" s="53"/>
      <c r="G95" s="53"/>
      <c r="H95" s="49"/>
      <c r="I95" s="49"/>
      <c r="J95" s="49"/>
      <c r="K95" s="49"/>
      <c r="L95" s="49"/>
      <c r="M95" s="49"/>
      <c r="N95" s="49"/>
      <c r="O95" s="49"/>
      <c r="P95" s="49"/>
      <c r="Q95" s="49"/>
      <c r="R95" s="53"/>
      <c r="T95" s="1"/>
    </row>
    <row r="96" spans="1:20" ht="6" customHeight="1">
      <c r="A96" s="72"/>
      <c r="B96" s="69"/>
      <c r="C96" s="70"/>
      <c r="D96" s="70"/>
      <c r="E96" s="70"/>
      <c r="F96" s="53"/>
      <c r="G96" s="53"/>
      <c r="H96" s="49"/>
      <c r="I96" s="62"/>
      <c r="J96" s="62"/>
      <c r="K96" s="62"/>
      <c r="L96" s="49"/>
      <c r="M96" s="49"/>
      <c r="N96" s="49"/>
      <c r="O96" s="49"/>
      <c r="P96" s="49"/>
      <c r="Q96" s="49"/>
      <c r="R96" s="53"/>
      <c r="T96" s="1"/>
    </row>
    <row r="97" spans="1:20" ht="18" customHeight="1" thickBot="1">
      <c r="A97" s="72" t="s">
        <v>15</v>
      </c>
      <c r="B97" s="69"/>
      <c r="C97" s="70"/>
      <c r="D97" s="70"/>
      <c r="E97" s="70"/>
      <c r="F97" s="53"/>
      <c r="G97" s="53"/>
      <c r="H97" s="49"/>
      <c r="I97" s="62"/>
      <c r="J97" s="62"/>
      <c r="K97" s="62"/>
      <c r="L97" s="49"/>
      <c r="M97" s="49"/>
      <c r="N97" s="49"/>
      <c r="O97" s="49"/>
      <c r="P97" s="49"/>
      <c r="Q97" s="49"/>
      <c r="R97" s="53"/>
      <c r="T97" s="1"/>
    </row>
    <row r="98" spans="1:20" ht="16.5" customHeight="1" thickBot="1">
      <c r="A98" s="73"/>
      <c r="B98" s="56" t="s">
        <v>64</v>
      </c>
      <c r="C98" s="149"/>
      <c r="D98" s="149"/>
      <c r="E98" s="162"/>
      <c r="F98" s="163" t="e">
        <f aca="true" t="shared" si="26" ref="F98:Q98">F71</f>
        <v>#VALUE!</v>
      </c>
      <c r="G98" s="164" t="e">
        <f t="shared" si="26"/>
        <v>#VALUE!</v>
      </c>
      <c r="H98" s="164" t="e">
        <f t="shared" si="26"/>
        <v>#VALUE!</v>
      </c>
      <c r="I98" s="164" t="e">
        <f t="shared" si="26"/>
        <v>#VALUE!</v>
      </c>
      <c r="J98" s="164" t="e">
        <f t="shared" si="26"/>
        <v>#VALUE!</v>
      </c>
      <c r="K98" s="164" t="e">
        <f t="shared" si="26"/>
        <v>#VALUE!</v>
      </c>
      <c r="L98" s="164" t="e">
        <f t="shared" si="26"/>
        <v>#VALUE!</v>
      </c>
      <c r="M98" s="164" t="e">
        <f t="shared" si="26"/>
        <v>#VALUE!</v>
      </c>
      <c r="N98" s="164" t="e">
        <f t="shared" si="26"/>
        <v>#VALUE!</v>
      </c>
      <c r="O98" s="164" t="e">
        <f t="shared" si="26"/>
        <v>#VALUE!</v>
      </c>
      <c r="P98" s="164" t="e">
        <f t="shared" si="26"/>
        <v>#VALUE!</v>
      </c>
      <c r="Q98" s="165" t="e">
        <f t="shared" si="26"/>
        <v>#VALUE!</v>
      </c>
      <c r="R98" s="114" t="e">
        <f>SUM(F98:Q98)</f>
        <v>#VALUE!</v>
      </c>
      <c r="T98" s="1"/>
    </row>
    <row r="99" spans="1:20" ht="16.5">
      <c r="A99" s="73"/>
      <c r="B99" s="74" t="s">
        <v>52</v>
      </c>
      <c r="C99" s="57"/>
      <c r="D99" s="57"/>
      <c r="E99" s="136"/>
      <c r="F99" s="137">
        <f>F114</f>
        <v>0</v>
      </c>
      <c r="G99" s="138">
        <f aca="true" t="shared" si="27" ref="G99:P99">G114</f>
        <v>0</v>
      </c>
      <c r="H99" s="138">
        <f t="shared" si="27"/>
        <v>0</v>
      </c>
      <c r="I99" s="138">
        <f t="shared" si="27"/>
        <v>0</v>
      </c>
      <c r="J99" s="138">
        <f t="shared" si="27"/>
        <v>0</v>
      </c>
      <c r="K99" s="138">
        <f t="shared" si="27"/>
        <v>0</v>
      </c>
      <c r="L99" s="138">
        <f t="shared" si="27"/>
        <v>0</v>
      </c>
      <c r="M99" s="138">
        <f t="shared" si="27"/>
        <v>0</v>
      </c>
      <c r="N99" s="138">
        <f t="shared" si="27"/>
        <v>0</v>
      </c>
      <c r="O99" s="138">
        <f t="shared" si="27"/>
        <v>0</v>
      </c>
      <c r="P99" s="138">
        <f t="shared" si="27"/>
        <v>0</v>
      </c>
      <c r="Q99" s="75">
        <f>Q114</f>
        <v>0</v>
      </c>
      <c r="R99" s="98">
        <f>SUM(F99:Q99)</f>
        <v>0</v>
      </c>
      <c r="T99" s="1"/>
    </row>
    <row r="100" spans="1:20" ht="17.25" thickBot="1">
      <c r="A100" s="73"/>
      <c r="B100" s="59" t="s">
        <v>58</v>
      </c>
      <c r="C100" s="112"/>
      <c r="D100" s="112"/>
      <c r="E100" s="139"/>
      <c r="F100" s="227"/>
      <c r="G100" s="228"/>
      <c r="H100" s="228"/>
      <c r="I100" s="228"/>
      <c r="J100" s="228"/>
      <c r="K100" s="228"/>
      <c r="L100" s="228"/>
      <c r="M100" s="228"/>
      <c r="N100" s="228"/>
      <c r="O100" s="228"/>
      <c r="P100" s="228"/>
      <c r="Q100" s="229"/>
      <c r="R100" s="131">
        <f>SUM(F100:Q100)</f>
        <v>0</v>
      </c>
      <c r="T100" s="1"/>
    </row>
    <row r="101" spans="1:20" ht="17.25" thickBot="1">
      <c r="A101" s="73"/>
      <c r="B101" s="258" t="s">
        <v>129</v>
      </c>
      <c r="C101" s="70"/>
      <c r="D101" s="70"/>
      <c r="E101" s="148"/>
      <c r="F101" s="204">
        <f aca="true" t="shared" si="28" ref="F101:Q101">IF($C$11&lt;1,"",$C$11)</f>
      </c>
      <c r="G101" s="205">
        <f t="shared" si="28"/>
      </c>
      <c r="H101" s="205">
        <f t="shared" si="28"/>
      </c>
      <c r="I101" s="205">
        <f t="shared" si="28"/>
      </c>
      <c r="J101" s="205">
        <f t="shared" si="28"/>
      </c>
      <c r="K101" s="205">
        <f t="shared" si="28"/>
      </c>
      <c r="L101" s="205">
        <f>IF($C$11&lt;1,"",$C$11)</f>
      </c>
      <c r="M101" s="205">
        <f t="shared" si="28"/>
      </c>
      <c r="N101" s="205">
        <f t="shared" si="28"/>
      </c>
      <c r="O101" s="205">
        <f t="shared" si="28"/>
      </c>
      <c r="P101" s="205">
        <f t="shared" si="28"/>
      </c>
      <c r="Q101" s="206">
        <f t="shared" si="28"/>
      </c>
      <c r="R101" s="259"/>
      <c r="T101" s="1"/>
    </row>
    <row r="102" spans="1:20" ht="17.25" thickBot="1">
      <c r="A102" s="73"/>
      <c r="B102" s="59" t="s">
        <v>22</v>
      </c>
      <c r="C102" s="112"/>
      <c r="D102" s="112"/>
      <c r="E102" s="139"/>
      <c r="F102" s="140" t="e">
        <f>ROUND((F101*(52-$C$13-$C$12))/12,2)+F100</f>
        <v>#VALUE!</v>
      </c>
      <c r="G102" s="141" t="e">
        <f aca="true" t="shared" si="29" ref="G102:Q102">ROUND((G101*(52-$C$13-$C$12))/12,2)+G100</f>
        <v>#VALUE!</v>
      </c>
      <c r="H102" s="141" t="e">
        <f t="shared" si="29"/>
        <v>#VALUE!</v>
      </c>
      <c r="I102" s="141" t="e">
        <f t="shared" si="29"/>
        <v>#VALUE!</v>
      </c>
      <c r="J102" s="141" t="e">
        <f t="shared" si="29"/>
        <v>#VALUE!</v>
      </c>
      <c r="K102" s="141" t="e">
        <f t="shared" si="29"/>
        <v>#VALUE!</v>
      </c>
      <c r="L102" s="141" t="e">
        <f t="shared" si="29"/>
        <v>#VALUE!</v>
      </c>
      <c r="M102" s="141" t="e">
        <f t="shared" si="29"/>
        <v>#VALUE!</v>
      </c>
      <c r="N102" s="141" t="e">
        <f t="shared" si="29"/>
        <v>#VALUE!</v>
      </c>
      <c r="O102" s="141" t="e">
        <f t="shared" si="29"/>
        <v>#VALUE!</v>
      </c>
      <c r="P102" s="141" t="e">
        <f t="shared" si="29"/>
        <v>#VALUE!</v>
      </c>
      <c r="Q102" s="142" t="e">
        <f t="shared" si="29"/>
        <v>#VALUE!</v>
      </c>
      <c r="R102" s="207" t="e">
        <f>SUM(F102:Q102)</f>
        <v>#VALUE!</v>
      </c>
      <c r="T102" s="1"/>
    </row>
    <row r="103" spans="1:20" ht="17.25" thickBot="1">
      <c r="A103" s="78"/>
      <c r="B103" s="79" t="s">
        <v>14</v>
      </c>
      <c r="C103" s="430"/>
      <c r="D103" s="430"/>
      <c r="E103" s="430"/>
      <c r="F103" s="132" t="e">
        <f>IF(F102=0,0,ROUND(F98/F102,2))</f>
        <v>#VALUE!</v>
      </c>
      <c r="G103" s="143" t="e">
        <f aca="true" t="shared" si="30" ref="G103:Q103">IF(G102=0,0,ROUND(G98/G102,2))</f>
        <v>#VALUE!</v>
      </c>
      <c r="H103" s="143" t="e">
        <f t="shared" si="30"/>
        <v>#VALUE!</v>
      </c>
      <c r="I103" s="143" t="e">
        <f t="shared" si="30"/>
        <v>#VALUE!</v>
      </c>
      <c r="J103" s="143" t="e">
        <f t="shared" si="30"/>
        <v>#VALUE!</v>
      </c>
      <c r="K103" s="143" t="e">
        <f t="shared" si="30"/>
        <v>#VALUE!</v>
      </c>
      <c r="L103" s="143" t="e">
        <f t="shared" si="30"/>
        <v>#VALUE!</v>
      </c>
      <c r="M103" s="143" t="e">
        <f t="shared" si="30"/>
        <v>#VALUE!</v>
      </c>
      <c r="N103" s="143" t="e">
        <f t="shared" si="30"/>
        <v>#VALUE!</v>
      </c>
      <c r="O103" s="143" t="e">
        <f t="shared" si="30"/>
        <v>#VALUE!</v>
      </c>
      <c r="P103" s="143" t="e">
        <f t="shared" si="30"/>
        <v>#VALUE!</v>
      </c>
      <c r="Q103" s="144" t="e">
        <f t="shared" si="30"/>
        <v>#VALUE!</v>
      </c>
      <c r="R103" s="54" t="e">
        <f>AVERAGE(F103:Q103)</f>
        <v>#VALUE!</v>
      </c>
      <c r="T103" s="1"/>
    </row>
    <row r="104" spans="1:21" ht="16.5" customHeight="1">
      <c r="A104" s="71"/>
      <c r="B104" s="69"/>
      <c r="C104" s="70"/>
      <c r="D104" s="70"/>
      <c r="E104" s="70"/>
      <c r="F104" s="53"/>
      <c r="G104" s="53"/>
      <c r="H104" s="49"/>
      <c r="I104" s="49"/>
      <c r="J104" s="49"/>
      <c r="K104" s="49"/>
      <c r="L104" s="49"/>
      <c r="M104" s="49"/>
      <c r="N104" s="49"/>
      <c r="O104" s="49"/>
      <c r="P104" s="49"/>
      <c r="Q104" s="49"/>
      <c r="R104" s="53"/>
      <c r="T104" s="53"/>
      <c r="U104" s="2"/>
    </row>
    <row r="105" spans="1:21" ht="21.75" customHeight="1">
      <c r="A105" s="71"/>
      <c r="B105" s="69"/>
      <c r="C105" s="70"/>
      <c r="D105" s="70"/>
      <c r="E105" s="70"/>
      <c r="F105" s="53"/>
      <c r="G105" s="53"/>
      <c r="H105" s="49"/>
      <c r="I105" s="49"/>
      <c r="J105" s="49"/>
      <c r="K105" s="49"/>
      <c r="L105" s="49"/>
      <c r="M105" s="49"/>
      <c r="N105" s="49"/>
      <c r="O105" s="49"/>
      <c r="P105" s="49"/>
      <c r="Q105" s="49"/>
      <c r="R105" s="53"/>
      <c r="T105" s="53"/>
      <c r="U105" s="2"/>
    </row>
    <row r="106" spans="1:21" ht="7.5" customHeight="1">
      <c r="A106" s="72"/>
      <c r="B106" s="69"/>
      <c r="C106" s="70"/>
      <c r="D106" s="70"/>
      <c r="E106" s="70"/>
      <c r="F106" s="53"/>
      <c r="G106" s="53"/>
      <c r="H106" s="49"/>
      <c r="I106" s="62"/>
      <c r="J106" s="62"/>
      <c r="K106" s="62"/>
      <c r="L106" s="49"/>
      <c r="M106" s="49"/>
      <c r="N106" s="49"/>
      <c r="O106" s="49"/>
      <c r="P106" s="49"/>
      <c r="Q106" s="49"/>
      <c r="R106" s="53"/>
      <c r="T106" s="53"/>
      <c r="U106" s="2"/>
    </row>
    <row r="107" spans="1:21" ht="7.5" customHeight="1">
      <c r="A107" s="72"/>
      <c r="B107" s="69"/>
      <c r="C107" s="70"/>
      <c r="D107" s="70"/>
      <c r="E107" s="70"/>
      <c r="F107" s="53"/>
      <c r="G107" s="53"/>
      <c r="H107" s="49"/>
      <c r="I107" s="62"/>
      <c r="J107" s="62"/>
      <c r="K107" s="62"/>
      <c r="L107" s="49"/>
      <c r="M107" s="49"/>
      <c r="N107" s="49"/>
      <c r="O107" s="49"/>
      <c r="P107" s="49"/>
      <c r="Q107" s="49"/>
      <c r="R107" s="53"/>
      <c r="T107" s="53"/>
      <c r="U107" s="2"/>
    </row>
    <row r="108" spans="1:20" ht="16.5" customHeight="1" thickBot="1">
      <c r="A108" s="72" t="s">
        <v>78</v>
      </c>
      <c r="B108" s="69"/>
      <c r="C108" s="70"/>
      <c r="D108" s="70"/>
      <c r="E108" s="70"/>
      <c r="F108" s="53"/>
      <c r="G108" s="53"/>
      <c r="H108" s="53"/>
      <c r="I108" s="53"/>
      <c r="J108" s="53"/>
      <c r="K108" s="53"/>
      <c r="L108" s="53"/>
      <c r="M108" s="53"/>
      <c r="N108" s="53"/>
      <c r="O108" s="53"/>
      <c r="P108" s="53"/>
      <c r="Q108" s="53"/>
      <c r="R108" s="53"/>
      <c r="T108" s="1"/>
    </row>
    <row r="109" spans="1:20" ht="16.5" customHeight="1">
      <c r="A109" s="69"/>
      <c r="B109" s="230" t="s">
        <v>72</v>
      </c>
      <c r="C109" s="231"/>
      <c r="D109" s="231"/>
      <c r="E109" s="232"/>
      <c r="F109" s="208"/>
      <c r="G109" s="209"/>
      <c r="H109" s="209"/>
      <c r="I109" s="209"/>
      <c r="J109" s="209"/>
      <c r="K109" s="209"/>
      <c r="L109" s="209"/>
      <c r="M109" s="209"/>
      <c r="N109" s="209"/>
      <c r="O109" s="209"/>
      <c r="P109" s="209"/>
      <c r="Q109" s="210"/>
      <c r="R109" s="98">
        <f aca="true" t="shared" si="31" ref="R109:R114">SUM(F109:Q109)</f>
        <v>0</v>
      </c>
      <c r="T109" s="1"/>
    </row>
    <row r="110" spans="1:20" ht="16.5" customHeight="1">
      <c r="A110" s="69"/>
      <c r="B110" s="233" t="s">
        <v>73</v>
      </c>
      <c r="C110" s="234"/>
      <c r="D110" s="234"/>
      <c r="E110" s="235"/>
      <c r="F110" s="214"/>
      <c r="G110" s="215"/>
      <c r="H110" s="215"/>
      <c r="I110" s="215"/>
      <c r="J110" s="215"/>
      <c r="K110" s="215"/>
      <c r="L110" s="215"/>
      <c r="M110" s="215"/>
      <c r="N110" s="215"/>
      <c r="O110" s="215"/>
      <c r="P110" s="215"/>
      <c r="Q110" s="216"/>
      <c r="R110" s="103">
        <f t="shared" si="31"/>
        <v>0</v>
      </c>
      <c r="T110" s="1"/>
    </row>
    <row r="111" spans="1:18" ht="16.5" customHeight="1">
      <c r="A111" s="69"/>
      <c r="B111" s="233" t="s">
        <v>74</v>
      </c>
      <c r="C111" s="234"/>
      <c r="D111" s="234"/>
      <c r="E111" s="235"/>
      <c r="F111" s="214"/>
      <c r="G111" s="215"/>
      <c r="H111" s="215"/>
      <c r="I111" s="215"/>
      <c r="J111" s="215"/>
      <c r="K111" s="215"/>
      <c r="L111" s="215"/>
      <c r="M111" s="215"/>
      <c r="N111" s="215"/>
      <c r="O111" s="215"/>
      <c r="P111" s="215"/>
      <c r="Q111" s="216"/>
      <c r="R111" s="103">
        <f t="shared" si="31"/>
        <v>0</v>
      </c>
    </row>
    <row r="112" spans="1:21" ht="16.5" customHeight="1">
      <c r="A112" s="69"/>
      <c r="B112" s="236" t="s">
        <v>75</v>
      </c>
      <c r="C112" s="237"/>
      <c r="D112" s="237"/>
      <c r="E112" s="238"/>
      <c r="F112" s="214"/>
      <c r="G112" s="215"/>
      <c r="H112" s="215"/>
      <c r="I112" s="215"/>
      <c r="J112" s="215"/>
      <c r="K112" s="215"/>
      <c r="L112" s="215"/>
      <c r="M112" s="215"/>
      <c r="N112" s="215"/>
      <c r="O112" s="215"/>
      <c r="P112" s="215"/>
      <c r="Q112" s="216"/>
      <c r="R112" s="103">
        <f t="shared" si="31"/>
        <v>0</v>
      </c>
      <c r="U112" s="2"/>
    </row>
    <row r="113" spans="1:21" ht="16.5" customHeight="1" thickBot="1">
      <c r="A113" s="69"/>
      <c r="B113" s="239" t="s">
        <v>170</v>
      </c>
      <c r="C113" s="240"/>
      <c r="D113" s="240"/>
      <c r="E113" s="241"/>
      <c r="F113" s="227"/>
      <c r="G113" s="228"/>
      <c r="H113" s="228"/>
      <c r="I113" s="228"/>
      <c r="J113" s="228"/>
      <c r="K113" s="228"/>
      <c r="L113" s="228"/>
      <c r="M113" s="228"/>
      <c r="N113" s="228"/>
      <c r="O113" s="228"/>
      <c r="P113" s="228"/>
      <c r="Q113" s="229"/>
      <c r="R113" s="131">
        <f t="shared" si="31"/>
        <v>0</v>
      </c>
      <c r="U113" s="2"/>
    </row>
    <row r="114" spans="1:21" ht="16.5" customHeight="1" thickBot="1">
      <c r="A114" s="69"/>
      <c r="B114" s="79" t="s">
        <v>77</v>
      </c>
      <c r="C114" s="430"/>
      <c r="D114" s="430"/>
      <c r="E114" s="430"/>
      <c r="F114" s="132">
        <f>SUM(F109:F113)</f>
        <v>0</v>
      </c>
      <c r="G114" s="143">
        <f aca="true" t="shared" si="32" ref="G114:Q114">SUM(G109:G113)</f>
        <v>0</v>
      </c>
      <c r="H114" s="143">
        <f t="shared" si="32"/>
        <v>0</v>
      </c>
      <c r="I114" s="143">
        <f t="shared" si="32"/>
        <v>0</v>
      </c>
      <c r="J114" s="143">
        <f t="shared" si="32"/>
        <v>0</v>
      </c>
      <c r="K114" s="143">
        <f t="shared" si="32"/>
        <v>0</v>
      </c>
      <c r="L114" s="143">
        <f t="shared" si="32"/>
        <v>0</v>
      </c>
      <c r="M114" s="143">
        <f t="shared" si="32"/>
        <v>0</v>
      </c>
      <c r="N114" s="143">
        <f t="shared" si="32"/>
        <v>0</v>
      </c>
      <c r="O114" s="143">
        <f t="shared" si="32"/>
        <v>0</v>
      </c>
      <c r="P114" s="143">
        <f t="shared" si="32"/>
        <v>0</v>
      </c>
      <c r="Q114" s="144">
        <f t="shared" si="32"/>
        <v>0</v>
      </c>
      <c r="R114" s="54">
        <f t="shared" si="31"/>
        <v>0</v>
      </c>
      <c r="U114" s="2"/>
    </row>
    <row r="115" spans="1:21" ht="7.5" customHeight="1">
      <c r="A115" s="72"/>
      <c r="B115" s="69"/>
      <c r="C115" s="70"/>
      <c r="D115" s="70"/>
      <c r="E115" s="70"/>
      <c r="F115" s="53"/>
      <c r="G115" s="53"/>
      <c r="H115" s="49"/>
      <c r="I115" s="62"/>
      <c r="J115" s="62"/>
      <c r="K115" s="62"/>
      <c r="L115" s="49"/>
      <c r="M115" s="49"/>
      <c r="N115" s="49"/>
      <c r="O115" s="49"/>
      <c r="P115" s="49"/>
      <c r="Q115" s="49"/>
      <c r="R115" s="53"/>
      <c r="T115" s="53"/>
      <c r="U115" s="2"/>
    </row>
    <row r="116" spans="1:18" ht="17.25" thickBot="1">
      <c r="A116" s="72" t="s">
        <v>79</v>
      </c>
      <c r="B116" s="69"/>
      <c r="C116" s="70"/>
      <c r="D116" s="70"/>
      <c r="E116" s="70"/>
      <c r="F116" s="53"/>
      <c r="G116" s="53"/>
      <c r="H116" s="53"/>
      <c r="I116" s="53"/>
      <c r="J116" s="53"/>
      <c r="K116" s="53"/>
      <c r="L116" s="53"/>
      <c r="M116" s="53"/>
      <c r="N116" s="53"/>
      <c r="O116" s="53"/>
      <c r="P116" s="53"/>
      <c r="Q116" s="53"/>
      <c r="R116" s="53"/>
    </row>
    <row r="117" spans="1:21" ht="17.25" thickBot="1">
      <c r="A117" s="425" t="str">
        <f>B109</f>
        <v>Projekt 1</v>
      </c>
      <c r="B117" s="248" t="s">
        <v>16</v>
      </c>
      <c r="C117" s="162"/>
      <c r="D117" s="162"/>
      <c r="E117" s="162"/>
      <c r="F117" s="163" t="e">
        <f>F$103*F$109</f>
        <v>#VALUE!</v>
      </c>
      <c r="G117" s="164" t="e">
        <f>G$103*G$109</f>
        <v>#VALUE!</v>
      </c>
      <c r="H117" s="164" t="e">
        <f aca="true" t="shared" si="33" ref="H117:Q117">H$103*H$109</f>
        <v>#VALUE!</v>
      </c>
      <c r="I117" s="164" t="e">
        <f t="shared" si="33"/>
        <v>#VALUE!</v>
      </c>
      <c r="J117" s="164" t="e">
        <f t="shared" si="33"/>
        <v>#VALUE!</v>
      </c>
      <c r="K117" s="164" t="e">
        <f t="shared" si="33"/>
        <v>#VALUE!</v>
      </c>
      <c r="L117" s="164" t="e">
        <f t="shared" si="33"/>
        <v>#VALUE!</v>
      </c>
      <c r="M117" s="164" t="e">
        <f t="shared" si="33"/>
        <v>#VALUE!</v>
      </c>
      <c r="N117" s="164" t="e">
        <f t="shared" si="33"/>
        <v>#VALUE!</v>
      </c>
      <c r="O117" s="164" t="e">
        <f t="shared" si="33"/>
        <v>#VALUE!</v>
      </c>
      <c r="P117" s="164" t="e">
        <f t="shared" si="33"/>
        <v>#VALUE!</v>
      </c>
      <c r="Q117" s="165" t="e">
        <f t="shared" si="33"/>
        <v>#VALUE!</v>
      </c>
      <c r="R117" s="58" t="e">
        <f>SUM(F117:Q117)</f>
        <v>#VALUE!</v>
      </c>
      <c r="T117" s="310">
        <f>IF($O$12="ja","",R117)</f>
      </c>
      <c r="U117" s="2"/>
    </row>
    <row r="118" spans="1:21" ht="16.5">
      <c r="A118" s="426"/>
      <c r="B118" s="249" t="s">
        <v>60</v>
      </c>
      <c r="C118" s="172"/>
      <c r="D118" s="172"/>
      <c r="E118" s="172"/>
      <c r="F118" s="173">
        <f>IF(F$114=0,0,F$109/F$114)</f>
        <v>0</v>
      </c>
      <c r="G118" s="174">
        <f aca="true" t="shared" si="34" ref="G118:Q118">IF(G$114=0,0,G$109/G$114)</f>
        <v>0</v>
      </c>
      <c r="H118" s="174">
        <f t="shared" si="34"/>
        <v>0</v>
      </c>
      <c r="I118" s="174">
        <f t="shared" si="34"/>
        <v>0</v>
      </c>
      <c r="J118" s="174">
        <f t="shared" si="34"/>
        <v>0</v>
      </c>
      <c r="K118" s="174">
        <f t="shared" si="34"/>
        <v>0</v>
      </c>
      <c r="L118" s="174">
        <f t="shared" si="34"/>
        <v>0</v>
      </c>
      <c r="M118" s="174">
        <f t="shared" si="34"/>
        <v>0</v>
      </c>
      <c r="N118" s="174">
        <f t="shared" si="34"/>
        <v>0</v>
      </c>
      <c r="O118" s="174">
        <f t="shared" si="34"/>
        <v>0</v>
      </c>
      <c r="P118" s="174">
        <f t="shared" si="34"/>
        <v>0</v>
      </c>
      <c r="Q118" s="175">
        <f t="shared" si="34"/>
        <v>0</v>
      </c>
      <c r="R118" s="176">
        <f>IF($R$114=0,0,R$109/$R$114)</f>
        <v>0</v>
      </c>
      <c r="U118" s="2"/>
    </row>
    <row r="119" spans="1:21" ht="17.25" thickBot="1">
      <c r="A119" s="426"/>
      <c r="B119" s="250" t="s">
        <v>63</v>
      </c>
      <c r="C119" s="177"/>
      <c r="D119" s="177"/>
      <c r="E119" s="177"/>
      <c r="F119" s="178" t="e">
        <f>F118*F$71</f>
        <v>#VALUE!</v>
      </c>
      <c r="G119" s="179" t="e">
        <f aca="true" t="shared" si="35" ref="G119:Q119">G118*G$71</f>
        <v>#VALUE!</v>
      </c>
      <c r="H119" s="179" t="e">
        <f t="shared" si="35"/>
        <v>#VALUE!</v>
      </c>
      <c r="I119" s="179" t="e">
        <f t="shared" si="35"/>
        <v>#VALUE!</v>
      </c>
      <c r="J119" s="179" t="e">
        <f t="shared" si="35"/>
        <v>#VALUE!</v>
      </c>
      <c r="K119" s="179" t="e">
        <f t="shared" si="35"/>
        <v>#VALUE!</v>
      </c>
      <c r="L119" s="179" t="e">
        <f t="shared" si="35"/>
        <v>#VALUE!</v>
      </c>
      <c r="M119" s="179" t="e">
        <f t="shared" si="35"/>
        <v>#VALUE!</v>
      </c>
      <c r="N119" s="179" t="e">
        <f t="shared" si="35"/>
        <v>#VALUE!</v>
      </c>
      <c r="O119" s="179" t="e">
        <f t="shared" si="35"/>
        <v>#VALUE!</v>
      </c>
      <c r="P119" s="179" t="e">
        <f t="shared" si="35"/>
        <v>#VALUE!</v>
      </c>
      <c r="Q119" s="180" t="e">
        <f t="shared" si="35"/>
        <v>#VALUE!</v>
      </c>
      <c r="R119" s="181"/>
      <c r="U119" s="2"/>
    </row>
    <row r="120" spans="1:20" s="2" customFormat="1" ht="17.25" thickBot="1">
      <c r="A120" s="426"/>
      <c r="B120" s="251" t="s">
        <v>62</v>
      </c>
      <c r="C120" s="166"/>
      <c r="D120" s="166"/>
      <c r="E120" s="167"/>
      <c r="F120" s="168" t="e">
        <f>IF(F117&lt;F119,F117,F119)</f>
        <v>#VALUE!</v>
      </c>
      <c r="G120" s="169" t="e">
        <f aca="true" t="shared" si="36" ref="G120:Q120">IF(G117&lt;G119,G117,G119)</f>
        <v>#VALUE!</v>
      </c>
      <c r="H120" s="169" t="e">
        <f t="shared" si="36"/>
        <v>#VALUE!</v>
      </c>
      <c r="I120" s="169" t="e">
        <f t="shared" si="36"/>
        <v>#VALUE!</v>
      </c>
      <c r="J120" s="169" t="e">
        <f t="shared" si="36"/>
        <v>#VALUE!</v>
      </c>
      <c r="K120" s="169" t="e">
        <f t="shared" si="36"/>
        <v>#VALUE!</v>
      </c>
      <c r="L120" s="169" t="e">
        <f t="shared" si="36"/>
        <v>#VALUE!</v>
      </c>
      <c r="M120" s="169" t="e">
        <f t="shared" si="36"/>
        <v>#VALUE!</v>
      </c>
      <c r="N120" s="169" t="e">
        <f t="shared" si="36"/>
        <v>#VALUE!</v>
      </c>
      <c r="O120" s="169" t="e">
        <f t="shared" si="36"/>
        <v>#VALUE!</v>
      </c>
      <c r="P120" s="169" t="e">
        <f t="shared" si="36"/>
        <v>#VALUE!</v>
      </c>
      <c r="Q120" s="170" t="e">
        <f t="shared" si="36"/>
        <v>#VALUE!</v>
      </c>
      <c r="R120" s="171" t="e">
        <f>SUM(F120:Q120)</f>
        <v>#VALUE!</v>
      </c>
      <c r="S120" s="304"/>
      <c r="T120" s="304"/>
    </row>
    <row r="121" spans="1:20" s="2" customFormat="1" ht="3.75" customHeight="1" thickBot="1" thickTop="1">
      <c r="A121" s="426"/>
      <c r="B121" s="242"/>
      <c r="C121" s="243"/>
      <c r="D121" s="243"/>
      <c r="E121" s="244"/>
      <c r="F121" s="245"/>
      <c r="G121" s="245"/>
      <c r="H121" s="245"/>
      <c r="I121" s="245"/>
      <c r="J121" s="245"/>
      <c r="K121" s="245"/>
      <c r="L121" s="245"/>
      <c r="M121" s="245"/>
      <c r="N121" s="245"/>
      <c r="O121" s="245"/>
      <c r="P121" s="245"/>
      <c r="Q121" s="245"/>
      <c r="R121" s="285"/>
      <c r="S121" s="304"/>
      <c r="T121" s="304"/>
    </row>
    <row r="122" spans="1:20" s="2" customFormat="1" ht="17.25" thickBot="1">
      <c r="A122" s="426"/>
      <c r="B122" s="242"/>
      <c r="C122" s="243"/>
      <c r="D122" s="243"/>
      <c r="E122" s="260"/>
      <c r="F122" s="53"/>
      <c r="G122" s="53"/>
      <c r="H122" s="53"/>
      <c r="I122" s="53"/>
      <c r="J122" s="53"/>
      <c r="K122" s="53"/>
      <c r="L122" s="260"/>
      <c r="M122" s="53"/>
      <c r="N122" s="261"/>
      <c r="O122" s="274"/>
      <c r="P122" s="274"/>
      <c r="Q122" s="274"/>
      <c r="R122" s="294" t="s">
        <v>158</v>
      </c>
      <c r="S122" s="261"/>
      <c r="T122" s="286">
        <f>IF($O$12="ja","",R118*$R$71)</f>
      </c>
    </row>
    <row r="123" spans="1:20" s="2" customFormat="1" ht="3.75" customHeight="1" thickBot="1">
      <c r="A123" s="426"/>
      <c r="B123" s="242"/>
      <c r="C123" s="243"/>
      <c r="D123" s="243"/>
      <c r="E123" s="260"/>
      <c r="F123" s="53"/>
      <c r="G123" s="53"/>
      <c r="H123" s="53"/>
      <c r="I123" s="53"/>
      <c r="J123" s="53"/>
      <c r="K123" s="53"/>
      <c r="L123" s="125"/>
      <c r="M123" s="262"/>
      <c r="N123" s="262"/>
      <c r="O123" s="125"/>
      <c r="P123" s="125"/>
      <c r="Q123" s="262"/>
      <c r="R123" s="254"/>
      <c r="S123" s="304"/>
      <c r="T123" s="255"/>
    </row>
    <row r="124" spans="1:20" s="2" customFormat="1" ht="16.5">
      <c r="A124" s="426"/>
      <c r="B124" s="260"/>
      <c r="C124" s="243"/>
      <c r="D124" s="243"/>
      <c r="E124" s="243"/>
      <c r="F124" s="53"/>
      <c r="G124" s="260"/>
      <c r="H124" s="260"/>
      <c r="I124" s="260"/>
      <c r="J124" s="260"/>
      <c r="K124" s="260"/>
      <c r="L124" s="457" t="str">
        <f>CONCATENATE("Anspruch an projektbezogenen Personalkosten",IF($O$12="ja"," (unterjährig)"," (vollständiges Jahr)"))</f>
        <v>Anspruch an projektbezogenen Personalkosten (unterjährig)</v>
      </c>
      <c r="M124" s="458"/>
      <c r="N124" s="458"/>
      <c r="O124" s="458"/>
      <c r="P124" s="458"/>
      <c r="Q124" s="458"/>
      <c r="R124" s="459"/>
      <c r="S124" s="291"/>
      <c r="T124" s="288" t="e">
        <f>IF($O$12="ja",R120,MIN(R117,T122))</f>
        <v>#VALUE!</v>
      </c>
    </row>
    <row r="125" spans="1:20" s="2" customFormat="1" ht="16.5">
      <c r="A125" s="426"/>
      <c r="B125" s="260"/>
      <c r="C125" s="243"/>
      <c r="D125" s="243"/>
      <c r="E125" s="243"/>
      <c r="F125" s="243"/>
      <c r="G125" s="243"/>
      <c r="H125" s="243"/>
      <c r="I125" s="243"/>
      <c r="J125" s="243"/>
      <c r="K125" s="243"/>
      <c r="L125" s="252"/>
      <c r="M125" s="253"/>
      <c r="N125" s="253"/>
      <c r="O125" s="253"/>
      <c r="P125" s="263"/>
      <c r="Q125" s="263"/>
      <c r="R125" s="287" t="str">
        <f>CONCATENATE("bereits abgerechnet im Jahr ",$M$8)</f>
        <v>bereits abgerechnet im Jahr </v>
      </c>
      <c r="S125" s="305"/>
      <c r="T125" s="289"/>
    </row>
    <row r="126" spans="1:20" s="2" customFormat="1" ht="17.25" thickBot="1">
      <c r="A126" s="427"/>
      <c r="B126" s="262"/>
      <c r="C126" s="246"/>
      <c r="D126" s="246"/>
      <c r="E126" s="246"/>
      <c r="F126" s="246"/>
      <c r="G126" s="246"/>
      <c r="H126" s="246"/>
      <c r="I126" s="246"/>
      <c r="J126" s="246"/>
      <c r="K126" s="246"/>
      <c r="L126" s="453" t="str">
        <f>CONCATENATE("Anspruch bei dieser Abrechnung für das Jahr ",$M$8)</f>
        <v>Anspruch bei dieser Abrechnung für das Jahr </v>
      </c>
      <c r="M126" s="454"/>
      <c r="N126" s="454"/>
      <c r="O126" s="454"/>
      <c r="P126" s="454"/>
      <c r="Q126" s="454"/>
      <c r="R126" s="455"/>
      <c r="S126" s="292"/>
      <c r="T126" s="290" t="e">
        <f>T124-T125</f>
        <v>#VALUE!</v>
      </c>
    </row>
    <row r="127" spans="1:20" s="2" customFormat="1" ht="6" customHeight="1" thickBot="1">
      <c r="A127" s="434"/>
      <c r="B127" s="435"/>
      <c r="C127" s="70"/>
      <c r="D127" s="70"/>
      <c r="E127" s="70"/>
      <c r="F127" s="53"/>
      <c r="G127" s="53"/>
      <c r="H127" s="53"/>
      <c r="I127" s="53"/>
      <c r="J127" s="53"/>
      <c r="K127" s="53"/>
      <c r="L127" s="53"/>
      <c r="M127" s="53"/>
      <c r="N127" s="53"/>
      <c r="O127" s="53"/>
      <c r="P127" s="53"/>
      <c r="Q127" s="53"/>
      <c r="R127" s="53"/>
      <c r="S127" s="304"/>
      <c r="T127" s="53"/>
    </row>
    <row r="128" spans="1:21" ht="17.25" thickBot="1">
      <c r="A128" s="425" t="str">
        <f>B110</f>
        <v>Projekt 2</v>
      </c>
      <c r="B128" s="248" t="s">
        <v>16</v>
      </c>
      <c r="C128" s="162"/>
      <c r="D128" s="162"/>
      <c r="E128" s="162"/>
      <c r="F128" s="163" t="e">
        <f>F$103*F$110</f>
        <v>#VALUE!</v>
      </c>
      <c r="G128" s="164" t="e">
        <f aca="true" t="shared" si="37" ref="G128:Q128">G$103*G$110</f>
        <v>#VALUE!</v>
      </c>
      <c r="H128" s="164" t="e">
        <f t="shared" si="37"/>
        <v>#VALUE!</v>
      </c>
      <c r="I128" s="164" t="e">
        <f t="shared" si="37"/>
        <v>#VALUE!</v>
      </c>
      <c r="J128" s="164" t="e">
        <f t="shared" si="37"/>
        <v>#VALUE!</v>
      </c>
      <c r="K128" s="164" t="e">
        <f t="shared" si="37"/>
        <v>#VALUE!</v>
      </c>
      <c r="L128" s="164" t="e">
        <f t="shared" si="37"/>
        <v>#VALUE!</v>
      </c>
      <c r="M128" s="164" t="e">
        <f t="shared" si="37"/>
        <v>#VALUE!</v>
      </c>
      <c r="N128" s="164" t="e">
        <f t="shared" si="37"/>
        <v>#VALUE!</v>
      </c>
      <c r="O128" s="164" t="e">
        <f t="shared" si="37"/>
        <v>#VALUE!</v>
      </c>
      <c r="P128" s="164" t="e">
        <f t="shared" si="37"/>
        <v>#VALUE!</v>
      </c>
      <c r="Q128" s="165" t="e">
        <f t="shared" si="37"/>
        <v>#VALUE!</v>
      </c>
      <c r="R128" s="58" t="e">
        <f>SUM(F128:Q128)</f>
        <v>#VALUE!</v>
      </c>
      <c r="T128" s="310">
        <f>IF($O$12="ja","",R128)</f>
      </c>
      <c r="U128" s="2"/>
    </row>
    <row r="129" spans="1:21" ht="16.5">
      <c r="A129" s="426"/>
      <c r="B129" s="249" t="s">
        <v>60</v>
      </c>
      <c r="C129" s="172"/>
      <c r="D129" s="172"/>
      <c r="E129" s="172"/>
      <c r="F129" s="173">
        <f>IF(F$114=0,0,F$110/F$114)</f>
        <v>0</v>
      </c>
      <c r="G129" s="174">
        <f aca="true" t="shared" si="38" ref="G129:P129">IF(G$114=0,0,G$110/G$114)</f>
        <v>0</v>
      </c>
      <c r="H129" s="174">
        <f t="shared" si="38"/>
        <v>0</v>
      </c>
      <c r="I129" s="174">
        <f t="shared" si="38"/>
        <v>0</v>
      </c>
      <c r="J129" s="174">
        <f t="shared" si="38"/>
        <v>0</v>
      </c>
      <c r="K129" s="174">
        <f t="shared" si="38"/>
        <v>0</v>
      </c>
      <c r="L129" s="174">
        <f t="shared" si="38"/>
        <v>0</v>
      </c>
      <c r="M129" s="174">
        <f t="shared" si="38"/>
        <v>0</v>
      </c>
      <c r="N129" s="174">
        <f t="shared" si="38"/>
        <v>0</v>
      </c>
      <c r="O129" s="174">
        <f t="shared" si="38"/>
        <v>0</v>
      </c>
      <c r="P129" s="174">
        <f t="shared" si="38"/>
        <v>0</v>
      </c>
      <c r="Q129" s="175">
        <f>IF(Q$114=0,0,Q$110/Q$114)</f>
        <v>0</v>
      </c>
      <c r="R129" s="176">
        <f>IF($R$114=0,0,R$110/$R$114)</f>
        <v>0</v>
      </c>
      <c r="U129" s="2"/>
    </row>
    <row r="130" spans="1:21" ht="17.25" thickBot="1">
      <c r="A130" s="426"/>
      <c r="B130" s="250" t="s">
        <v>63</v>
      </c>
      <c r="C130" s="177"/>
      <c r="D130" s="177"/>
      <c r="E130" s="177"/>
      <c r="F130" s="178" t="e">
        <f>F129*F$71</f>
        <v>#VALUE!</v>
      </c>
      <c r="G130" s="179" t="e">
        <f aca="true" t="shared" si="39" ref="G130:Q130">G129*G$71</f>
        <v>#VALUE!</v>
      </c>
      <c r="H130" s="179" t="e">
        <f t="shared" si="39"/>
        <v>#VALUE!</v>
      </c>
      <c r="I130" s="179" t="e">
        <f t="shared" si="39"/>
        <v>#VALUE!</v>
      </c>
      <c r="J130" s="179" t="e">
        <f t="shared" si="39"/>
        <v>#VALUE!</v>
      </c>
      <c r="K130" s="179" t="e">
        <f t="shared" si="39"/>
        <v>#VALUE!</v>
      </c>
      <c r="L130" s="179" t="e">
        <f t="shared" si="39"/>
        <v>#VALUE!</v>
      </c>
      <c r="M130" s="179" t="e">
        <f t="shared" si="39"/>
        <v>#VALUE!</v>
      </c>
      <c r="N130" s="179" t="e">
        <f t="shared" si="39"/>
        <v>#VALUE!</v>
      </c>
      <c r="O130" s="179" t="e">
        <f t="shared" si="39"/>
        <v>#VALUE!</v>
      </c>
      <c r="P130" s="179" t="e">
        <f t="shared" si="39"/>
        <v>#VALUE!</v>
      </c>
      <c r="Q130" s="180" t="e">
        <f t="shared" si="39"/>
        <v>#VALUE!</v>
      </c>
      <c r="R130" s="181"/>
      <c r="U130" s="2"/>
    </row>
    <row r="131" spans="1:20" s="2" customFormat="1" ht="17.25" thickBot="1">
      <c r="A131" s="426"/>
      <c r="B131" s="251" t="s">
        <v>62</v>
      </c>
      <c r="C131" s="166"/>
      <c r="D131" s="166"/>
      <c r="E131" s="167"/>
      <c r="F131" s="168" t="e">
        <f>IF(F128&lt;F130,F128,F130)</f>
        <v>#VALUE!</v>
      </c>
      <c r="G131" s="169" t="e">
        <f aca="true" t="shared" si="40" ref="G131:Q131">IF(G128&lt;G130,G128,G130)</f>
        <v>#VALUE!</v>
      </c>
      <c r="H131" s="169" t="e">
        <f t="shared" si="40"/>
        <v>#VALUE!</v>
      </c>
      <c r="I131" s="169" t="e">
        <f t="shared" si="40"/>
        <v>#VALUE!</v>
      </c>
      <c r="J131" s="169" t="e">
        <f t="shared" si="40"/>
        <v>#VALUE!</v>
      </c>
      <c r="K131" s="169" t="e">
        <f t="shared" si="40"/>
        <v>#VALUE!</v>
      </c>
      <c r="L131" s="169" t="e">
        <f t="shared" si="40"/>
        <v>#VALUE!</v>
      </c>
      <c r="M131" s="169" t="e">
        <f t="shared" si="40"/>
        <v>#VALUE!</v>
      </c>
      <c r="N131" s="169" t="e">
        <f t="shared" si="40"/>
        <v>#VALUE!</v>
      </c>
      <c r="O131" s="169" t="e">
        <f t="shared" si="40"/>
        <v>#VALUE!</v>
      </c>
      <c r="P131" s="169" t="e">
        <f t="shared" si="40"/>
        <v>#VALUE!</v>
      </c>
      <c r="Q131" s="170" t="e">
        <f t="shared" si="40"/>
        <v>#VALUE!</v>
      </c>
      <c r="R131" s="171" t="e">
        <f>SUM(F131:Q131)</f>
        <v>#VALUE!</v>
      </c>
      <c r="S131" s="304"/>
      <c r="T131" s="304"/>
    </row>
    <row r="132" spans="1:20" s="2" customFormat="1" ht="3.75" customHeight="1" thickBot="1" thickTop="1">
      <c r="A132" s="426"/>
      <c r="B132" s="242"/>
      <c r="C132" s="243"/>
      <c r="D132" s="243"/>
      <c r="E132" s="244"/>
      <c r="F132" s="245"/>
      <c r="G132" s="245"/>
      <c r="H132" s="245"/>
      <c r="I132" s="245"/>
      <c r="J132" s="245"/>
      <c r="K132" s="245"/>
      <c r="L132" s="245"/>
      <c r="M132" s="245"/>
      <c r="N132" s="245"/>
      <c r="O132" s="245"/>
      <c r="P132" s="245"/>
      <c r="Q132" s="245"/>
      <c r="R132" s="247"/>
      <c r="S132" s="304"/>
      <c r="T132" s="304"/>
    </row>
    <row r="133" spans="1:20" s="2" customFormat="1" ht="17.25" thickBot="1">
      <c r="A133" s="426"/>
      <c r="B133" s="242"/>
      <c r="C133" s="243"/>
      <c r="D133" s="243"/>
      <c r="E133" s="260"/>
      <c r="F133" s="53"/>
      <c r="G133" s="53"/>
      <c r="H133" s="53"/>
      <c r="I133" s="53"/>
      <c r="J133" s="53"/>
      <c r="K133" s="53"/>
      <c r="L133" s="260"/>
      <c r="M133" s="53"/>
      <c r="N133" s="261"/>
      <c r="O133" s="274"/>
      <c r="P133" s="274"/>
      <c r="Q133" s="274"/>
      <c r="R133" s="294" t="s">
        <v>158</v>
      </c>
      <c r="S133" s="261"/>
      <c r="T133" s="286">
        <f>IF($O$12="ja","",R129*$R$71)</f>
      </c>
    </row>
    <row r="134" spans="1:20" s="2" customFormat="1" ht="3.75" customHeight="1" thickBot="1">
      <c r="A134" s="426"/>
      <c r="B134" s="242"/>
      <c r="C134" s="243"/>
      <c r="D134" s="243"/>
      <c r="E134" s="260"/>
      <c r="F134" s="53"/>
      <c r="G134" s="53"/>
      <c r="H134" s="53"/>
      <c r="I134" s="53"/>
      <c r="J134" s="53"/>
      <c r="K134" s="53"/>
      <c r="L134" s="125"/>
      <c r="M134" s="262"/>
      <c r="N134" s="262"/>
      <c r="O134" s="125"/>
      <c r="P134" s="125"/>
      <c r="Q134" s="262"/>
      <c r="R134" s="254"/>
      <c r="S134" s="304"/>
      <c r="T134" s="255"/>
    </row>
    <row r="135" spans="1:20" s="2" customFormat="1" ht="16.5">
      <c r="A135" s="426"/>
      <c r="B135" s="260"/>
      <c r="C135" s="243"/>
      <c r="D135" s="243"/>
      <c r="E135" s="243"/>
      <c r="F135" s="53"/>
      <c r="G135" s="260"/>
      <c r="H135" s="260"/>
      <c r="I135" s="260"/>
      <c r="J135" s="260"/>
      <c r="K135" s="260"/>
      <c r="L135" s="457" t="str">
        <f>CONCATENATE("Anspruch an projektbezogenen Personalkosten",IF($O$12="ja"," (unterjährig)"," (vollständiges Jahr)"))</f>
        <v>Anspruch an projektbezogenen Personalkosten (unterjährig)</v>
      </c>
      <c r="M135" s="458"/>
      <c r="N135" s="458"/>
      <c r="O135" s="458"/>
      <c r="P135" s="458"/>
      <c r="Q135" s="458"/>
      <c r="R135" s="459"/>
      <c r="S135" s="291"/>
      <c r="T135" s="288" t="e">
        <f>IF($O$12="ja",R131,MIN(R128,T133))</f>
        <v>#VALUE!</v>
      </c>
    </row>
    <row r="136" spans="1:20" s="2" customFormat="1" ht="16.5">
      <c r="A136" s="426"/>
      <c r="B136" s="260"/>
      <c r="C136" s="243"/>
      <c r="D136" s="243"/>
      <c r="E136" s="243"/>
      <c r="F136" s="243"/>
      <c r="G136" s="243"/>
      <c r="H136" s="243"/>
      <c r="I136" s="243"/>
      <c r="J136" s="243"/>
      <c r="K136" s="243"/>
      <c r="L136" s="252"/>
      <c r="M136" s="253"/>
      <c r="N136" s="253"/>
      <c r="O136" s="253"/>
      <c r="P136" s="263"/>
      <c r="Q136" s="263"/>
      <c r="R136" s="287" t="str">
        <f>CONCATENATE("bereits abgerechnet im Jahr ",$M$8)</f>
        <v>bereits abgerechnet im Jahr </v>
      </c>
      <c r="S136" s="305"/>
      <c r="T136" s="289"/>
    </row>
    <row r="137" spans="1:20" s="2" customFormat="1" ht="17.25" thickBot="1">
      <c r="A137" s="427"/>
      <c r="B137" s="262"/>
      <c r="C137" s="246"/>
      <c r="D137" s="246"/>
      <c r="E137" s="246"/>
      <c r="F137" s="246"/>
      <c r="G137" s="246"/>
      <c r="H137" s="246"/>
      <c r="I137" s="246"/>
      <c r="J137" s="246"/>
      <c r="K137" s="246"/>
      <c r="L137" s="453" t="str">
        <f>CONCATENATE("Anspruch bei dieser Abrechnung für das Jahr ",$M$8)</f>
        <v>Anspruch bei dieser Abrechnung für das Jahr </v>
      </c>
      <c r="M137" s="454"/>
      <c r="N137" s="454"/>
      <c r="O137" s="454"/>
      <c r="P137" s="454"/>
      <c r="Q137" s="454"/>
      <c r="R137" s="455"/>
      <c r="S137" s="292"/>
      <c r="T137" s="290" t="e">
        <f>T135-T136</f>
        <v>#VALUE!</v>
      </c>
    </row>
    <row r="138" spans="1:20" s="2" customFormat="1" ht="6" customHeight="1" thickBot="1">
      <c r="A138" s="434"/>
      <c r="B138" s="435"/>
      <c r="C138" s="70"/>
      <c r="D138" s="70"/>
      <c r="E138" s="70"/>
      <c r="F138" s="53"/>
      <c r="G138" s="53"/>
      <c r="H138" s="53"/>
      <c r="I138" s="53"/>
      <c r="J138" s="53"/>
      <c r="K138" s="53"/>
      <c r="L138" s="53"/>
      <c r="M138" s="53"/>
      <c r="N138" s="53"/>
      <c r="O138" s="53"/>
      <c r="P138" s="53"/>
      <c r="Q138" s="53"/>
      <c r="R138" s="53"/>
      <c r="S138" s="304"/>
      <c r="T138" s="53"/>
    </row>
    <row r="139" spans="1:21" ht="17.25" thickBot="1">
      <c r="A139" s="425" t="str">
        <f>B111</f>
        <v>Projekt 3</v>
      </c>
      <c r="B139" s="248" t="s">
        <v>16</v>
      </c>
      <c r="C139" s="162"/>
      <c r="D139" s="162"/>
      <c r="E139" s="162"/>
      <c r="F139" s="163" t="e">
        <f>F$103*F$111</f>
        <v>#VALUE!</v>
      </c>
      <c r="G139" s="164" t="e">
        <f aca="true" t="shared" si="41" ref="G139:Q139">G$103*G$111</f>
        <v>#VALUE!</v>
      </c>
      <c r="H139" s="164" t="e">
        <f t="shared" si="41"/>
        <v>#VALUE!</v>
      </c>
      <c r="I139" s="164" t="e">
        <f t="shared" si="41"/>
        <v>#VALUE!</v>
      </c>
      <c r="J139" s="164" t="e">
        <f t="shared" si="41"/>
        <v>#VALUE!</v>
      </c>
      <c r="K139" s="164" t="e">
        <f t="shared" si="41"/>
        <v>#VALUE!</v>
      </c>
      <c r="L139" s="164" t="e">
        <f t="shared" si="41"/>
        <v>#VALUE!</v>
      </c>
      <c r="M139" s="164" t="e">
        <f t="shared" si="41"/>
        <v>#VALUE!</v>
      </c>
      <c r="N139" s="164" t="e">
        <f t="shared" si="41"/>
        <v>#VALUE!</v>
      </c>
      <c r="O139" s="164" t="e">
        <f t="shared" si="41"/>
        <v>#VALUE!</v>
      </c>
      <c r="P139" s="164" t="e">
        <f t="shared" si="41"/>
        <v>#VALUE!</v>
      </c>
      <c r="Q139" s="165" t="e">
        <f t="shared" si="41"/>
        <v>#VALUE!</v>
      </c>
      <c r="R139" s="58" t="e">
        <f>SUM(F139:Q139)</f>
        <v>#VALUE!</v>
      </c>
      <c r="T139" s="310">
        <f>IF($O$12="ja","",R139)</f>
      </c>
      <c r="U139" s="2"/>
    </row>
    <row r="140" spans="1:21" ht="16.5">
      <c r="A140" s="426"/>
      <c r="B140" s="249" t="s">
        <v>60</v>
      </c>
      <c r="C140" s="172"/>
      <c r="D140" s="172"/>
      <c r="E140" s="172"/>
      <c r="F140" s="173">
        <f>IF(F$114=0,0,F$111/F$114)</f>
        <v>0</v>
      </c>
      <c r="G140" s="174">
        <f aca="true" t="shared" si="42" ref="G140:Q140">IF(G$114=0,0,G$111/G$114)</f>
        <v>0</v>
      </c>
      <c r="H140" s="174">
        <f t="shared" si="42"/>
        <v>0</v>
      </c>
      <c r="I140" s="174">
        <f t="shared" si="42"/>
        <v>0</v>
      </c>
      <c r="J140" s="174">
        <f t="shared" si="42"/>
        <v>0</v>
      </c>
      <c r="K140" s="174">
        <f t="shared" si="42"/>
        <v>0</v>
      </c>
      <c r="L140" s="174">
        <f t="shared" si="42"/>
        <v>0</v>
      </c>
      <c r="M140" s="174">
        <f t="shared" si="42"/>
        <v>0</v>
      </c>
      <c r="N140" s="174">
        <f t="shared" si="42"/>
        <v>0</v>
      </c>
      <c r="O140" s="174">
        <f t="shared" si="42"/>
        <v>0</v>
      </c>
      <c r="P140" s="174">
        <f t="shared" si="42"/>
        <v>0</v>
      </c>
      <c r="Q140" s="175">
        <f t="shared" si="42"/>
        <v>0</v>
      </c>
      <c r="R140" s="176">
        <f>IF($R$114=0,0,R$111/$R$114)</f>
        <v>0</v>
      </c>
      <c r="U140" s="2"/>
    </row>
    <row r="141" spans="1:21" ht="17.25" thickBot="1">
      <c r="A141" s="426"/>
      <c r="B141" s="250" t="s">
        <v>63</v>
      </c>
      <c r="C141" s="177"/>
      <c r="D141" s="177"/>
      <c r="E141" s="177"/>
      <c r="F141" s="178" t="e">
        <f>F140*F$71</f>
        <v>#VALUE!</v>
      </c>
      <c r="G141" s="179" t="e">
        <f aca="true" t="shared" si="43" ref="G141:Q141">G140*G$71</f>
        <v>#VALUE!</v>
      </c>
      <c r="H141" s="179" t="e">
        <f t="shared" si="43"/>
        <v>#VALUE!</v>
      </c>
      <c r="I141" s="179" t="e">
        <f t="shared" si="43"/>
        <v>#VALUE!</v>
      </c>
      <c r="J141" s="179" t="e">
        <f t="shared" si="43"/>
        <v>#VALUE!</v>
      </c>
      <c r="K141" s="179" t="e">
        <f t="shared" si="43"/>
        <v>#VALUE!</v>
      </c>
      <c r="L141" s="179" t="e">
        <f t="shared" si="43"/>
        <v>#VALUE!</v>
      </c>
      <c r="M141" s="179" t="e">
        <f t="shared" si="43"/>
        <v>#VALUE!</v>
      </c>
      <c r="N141" s="179" t="e">
        <f t="shared" si="43"/>
        <v>#VALUE!</v>
      </c>
      <c r="O141" s="179" t="e">
        <f t="shared" si="43"/>
        <v>#VALUE!</v>
      </c>
      <c r="P141" s="179" t="e">
        <f t="shared" si="43"/>
        <v>#VALUE!</v>
      </c>
      <c r="Q141" s="180" t="e">
        <f t="shared" si="43"/>
        <v>#VALUE!</v>
      </c>
      <c r="R141" s="181"/>
      <c r="U141" s="2"/>
    </row>
    <row r="142" spans="1:20" s="2" customFormat="1" ht="17.25" thickBot="1">
      <c r="A142" s="426"/>
      <c r="B142" s="251" t="s">
        <v>62</v>
      </c>
      <c r="C142" s="166"/>
      <c r="D142" s="166"/>
      <c r="E142" s="167"/>
      <c r="F142" s="168" t="e">
        <f>IF(F139&lt;F141,F139,F141)</f>
        <v>#VALUE!</v>
      </c>
      <c r="G142" s="169" t="e">
        <f aca="true" t="shared" si="44" ref="G142:Q142">IF(G139&lt;G141,G139,G141)</f>
        <v>#VALUE!</v>
      </c>
      <c r="H142" s="169" t="e">
        <f t="shared" si="44"/>
        <v>#VALUE!</v>
      </c>
      <c r="I142" s="169" t="e">
        <f t="shared" si="44"/>
        <v>#VALUE!</v>
      </c>
      <c r="J142" s="169" t="e">
        <f t="shared" si="44"/>
        <v>#VALUE!</v>
      </c>
      <c r="K142" s="169" t="e">
        <f t="shared" si="44"/>
        <v>#VALUE!</v>
      </c>
      <c r="L142" s="169" t="e">
        <f t="shared" si="44"/>
        <v>#VALUE!</v>
      </c>
      <c r="M142" s="169" t="e">
        <f t="shared" si="44"/>
        <v>#VALUE!</v>
      </c>
      <c r="N142" s="169" t="e">
        <f t="shared" si="44"/>
        <v>#VALUE!</v>
      </c>
      <c r="O142" s="169" t="e">
        <f t="shared" si="44"/>
        <v>#VALUE!</v>
      </c>
      <c r="P142" s="169" t="e">
        <f t="shared" si="44"/>
        <v>#VALUE!</v>
      </c>
      <c r="Q142" s="170" t="e">
        <f t="shared" si="44"/>
        <v>#VALUE!</v>
      </c>
      <c r="R142" s="171" t="e">
        <f>SUM(F142:Q142)</f>
        <v>#VALUE!</v>
      </c>
      <c r="S142" s="304"/>
      <c r="T142" s="304"/>
    </row>
    <row r="143" spans="1:20" s="2" customFormat="1" ht="3.75" customHeight="1" thickBot="1" thickTop="1">
      <c r="A143" s="426"/>
      <c r="B143" s="242"/>
      <c r="C143" s="243"/>
      <c r="D143" s="243"/>
      <c r="E143" s="244"/>
      <c r="F143" s="245"/>
      <c r="G143" s="245"/>
      <c r="H143" s="245"/>
      <c r="I143" s="245"/>
      <c r="J143" s="245"/>
      <c r="K143" s="245"/>
      <c r="L143" s="245"/>
      <c r="M143" s="245"/>
      <c r="N143" s="245"/>
      <c r="O143" s="245"/>
      <c r="P143" s="245"/>
      <c r="Q143" s="245"/>
      <c r="R143" s="247"/>
      <c r="S143" s="304"/>
      <c r="T143" s="304"/>
    </row>
    <row r="144" spans="1:20" s="2" customFormat="1" ht="17.25" thickBot="1">
      <c r="A144" s="426"/>
      <c r="B144" s="242"/>
      <c r="C144" s="243"/>
      <c r="D144" s="243"/>
      <c r="E144" s="260"/>
      <c r="F144" s="53"/>
      <c r="G144" s="53"/>
      <c r="H144" s="53"/>
      <c r="I144" s="53"/>
      <c r="J144" s="53"/>
      <c r="K144" s="53"/>
      <c r="L144" s="260"/>
      <c r="M144" s="53"/>
      <c r="N144" s="261"/>
      <c r="O144" s="274"/>
      <c r="P144" s="274"/>
      <c r="Q144" s="274"/>
      <c r="R144" s="294" t="s">
        <v>158</v>
      </c>
      <c r="S144" s="261"/>
      <c r="T144" s="286">
        <f>IF($O$12="ja","",R140*$R$71)</f>
      </c>
    </row>
    <row r="145" spans="1:20" s="2" customFormat="1" ht="3.75" customHeight="1" thickBot="1">
      <c r="A145" s="426"/>
      <c r="B145" s="242"/>
      <c r="C145" s="243"/>
      <c r="D145" s="243"/>
      <c r="E145" s="260"/>
      <c r="F145" s="53"/>
      <c r="G145" s="53"/>
      <c r="H145" s="53"/>
      <c r="I145" s="53"/>
      <c r="J145" s="53"/>
      <c r="K145" s="53"/>
      <c r="L145" s="125"/>
      <c r="M145" s="262"/>
      <c r="N145" s="262"/>
      <c r="O145" s="125"/>
      <c r="P145" s="125"/>
      <c r="Q145" s="262"/>
      <c r="R145" s="254"/>
      <c r="S145" s="304"/>
      <c r="T145" s="255"/>
    </row>
    <row r="146" spans="1:20" s="2" customFormat="1" ht="16.5">
      <c r="A146" s="426"/>
      <c r="B146" s="260"/>
      <c r="C146" s="243"/>
      <c r="D146" s="243"/>
      <c r="E146" s="243"/>
      <c r="F146" s="53"/>
      <c r="G146" s="260"/>
      <c r="H146" s="260"/>
      <c r="I146" s="260"/>
      <c r="J146" s="260"/>
      <c r="K146" s="260"/>
      <c r="L146" s="457" t="str">
        <f>CONCATENATE("Anspruch an projektbezogenen Personalkosten",IF($O$12="ja"," (unterjährig)"," (vollständiges Jahr)"))</f>
        <v>Anspruch an projektbezogenen Personalkosten (unterjährig)</v>
      </c>
      <c r="M146" s="458"/>
      <c r="N146" s="458"/>
      <c r="O146" s="458"/>
      <c r="P146" s="458"/>
      <c r="Q146" s="458"/>
      <c r="R146" s="459"/>
      <c r="S146" s="291"/>
      <c r="T146" s="288" t="e">
        <f>IF($O$12="ja",R142,MIN(R139,T144))</f>
        <v>#VALUE!</v>
      </c>
    </row>
    <row r="147" spans="1:20" s="2" customFormat="1" ht="16.5">
      <c r="A147" s="426"/>
      <c r="B147" s="260"/>
      <c r="C147" s="243"/>
      <c r="D147" s="243"/>
      <c r="E147" s="243"/>
      <c r="F147" s="243"/>
      <c r="G147" s="243"/>
      <c r="H147" s="243"/>
      <c r="I147" s="243"/>
      <c r="J147" s="243"/>
      <c r="K147" s="243"/>
      <c r="L147" s="252"/>
      <c r="M147" s="253"/>
      <c r="N147" s="253"/>
      <c r="O147" s="253"/>
      <c r="P147" s="263"/>
      <c r="Q147" s="263"/>
      <c r="R147" s="287" t="str">
        <f>CONCATENATE("bereits abgerechnet im Jahr ",$M$8)</f>
        <v>bereits abgerechnet im Jahr </v>
      </c>
      <c r="S147" s="305"/>
      <c r="T147" s="289"/>
    </row>
    <row r="148" spans="1:20" s="2" customFormat="1" ht="17.25" thickBot="1">
      <c r="A148" s="427"/>
      <c r="B148" s="262"/>
      <c r="C148" s="246"/>
      <c r="D148" s="246"/>
      <c r="E148" s="246"/>
      <c r="F148" s="246"/>
      <c r="G148" s="246"/>
      <c r="H148" s="246"/>
      <c r="I148" s="246"/>
      <c r="J148" s="246"/>
      <c r="K148" s="246"/>
      <c r="L148" s="453" t="str">
        <f>CONCATENATE("Anspruch bei dieser Abrechnung für das Jahr ",$M$8)</f>
        <v>Anspruch bei dieser Abrechnung für das Jahr </v>
      </c>
      <c r="M148" s="454"/>
      <c r="N148" s="454"/>
      <c r="O148" s="454"/>
      <c r="P148" s="454"/>
      <c r="Q148" s="454"/>
      <c r="R148" s="455"/>
      <c r="S148" s="292"/>
      <c r="T148" s="290" t="e">
        <f>T146-T147</f>
        <v>#VALUE!</v>
      </c>
    </row>
    <row r="149" spans="1:21" ht="6" customHeight="1" thickBot="1">
      <c r="A149" s="72"/>
      <c r="B149" s="69"/>
      <c r="C149" s="70"/>
      <c r="D149" s="70"/>
      <c r="E149" s="70"/>
      <c r="F149" s="53"/>
      <c r="G149" s="53"/>
      <c r="H149" s="49"/>
      <c r="I149" s="62"/>
      <c r="J149" s="62"/>
      <c r="K149" s="62"/>
      <c r="L149" s="49"/>
      <c r="M149" s="49"/>
      <c r="N149" s="49"/>
      <c r="O149" s="49"/>
      <c r="P149" s="49"/>
      <c r="Q149" s="49"/>
      <c r="R149" s="53"/>
      <c r="T149" s="53"/>
      <c r="U149" s="2"/>
    </row>
    <row r="150" spans="1:21" ht="17.25" thickBot="1">
      <c r="A150" s="425" t="str">
        <f>B112</f>
        <v>Projekt 4</v>
      </c>
      <c r="B150" s="248" t="s">
        <v>16</v>
      </c>
      <c r="C150" s="162"/>
      <c r="D150" s="162"/>
      <c r="E150" s="162"/>
      <c r="F150" s="163" t="e">
        <f>F$103*F$112</f>
        <v>#VALUE!</v>
      </c>
      <c r="G150" s="164" t="e">
        <f aca="true" t="shared" si="45" ref="G150:P150">G$103*G$112</f>
        <v>#VALUE!</v>
      </c>
      <c r="H150" s="164" t="e">
        <f t="shared" si="45"/>
        <v>#VALUE!</v>
      </c>
      <c r="I150" s="164" t="e">
        <f t="shared" si="45"/>
        <v>#VALUE!</v>
      </c>
      <c r="J150" s="164" t="e">
        <f t="shared" si="45"/>
        <v>#VALUE!</v>
      </c>
      <c r="K150" s="164" t="e">
        <f t="shared" si="45"/>
        <v>#VALUE!</v>
      </c>
      <c r="L150" s="164" t="e">
        <f t="shared" si="45"/>
        <v>#VALUE!</v>
      </c>
      <c r="M150" s="164" t="e">
        <f t="shared" si="45"/>
        <v>#VALUE!</v>
      </c>
      <c r="N150" s="164" t="e">
        <f t="shared" si="45"/>
        <v>#VALUE!</v>
      </c>
      <c r="O150" s="164" t="e">
        <f t="shared" si="45"/>
        <v>#VALUE!</v>
      </c>
      <c r="P150" s="164" t="e">
        <f t="shared" si="45"/>
        <v>#VALUE!</v>
      </c>
      <c r="Q150" s="165" t="e">
        <f>Q$103*Q$112</f>
        <v>#VALUE!</v>
      </c>
      <c r="R150" s="58" t="e">
        <f>SUM(F150:Q150)</f>
        <v>#VALUE!</v>
      </c>
      <c r="T150" s="310">
        <f>IF($O$12="ja","",R150)</f>
      </c>
      <c r="U150" s="2"/>
    </row>
    <row r="151" spans="1:21" ht="16.5">
      <c r="A151" s="426"/>
      <c r="B151" s="249" t="s">
        <v>60</v>
      </c>
      <c r="C151" s="172"/>
      <c r="D151" s="172"/>
      <c r="E151" s="172"/>
      <c r="F151" s="173">
        <f>IF(F$114=0,0,F$112/F$114)</f>
        <v>0</v>
      </c>
      <c r="G151" s="174">
        <f aca="true" t="shared" si="46" ref="G151:Q151">IF(G$114=0,0,G$112/G$114)</f>
        <v>0</v>
      </c>
      <c r="H151" s="174">
        <f t="shared" si="46"/>
        <v>0</v>
      </c>
      <c r="I151" s="174">
        <f t="shared" si="46"/>
        <v>0</v>
      </c>
      <c r="J151" s="174">
        <f t="shared" si="46"/>
        <v>0</v>
      </c>
      <c r="K151" s="174">
        <f t="shared" si="46"/>
        <v>0</v>
      </c>
      <c r="L151" s="174">
        <f t="shared" si="46"/>
        <v>0</v>
      </c>
      <c r="M151" s="174">
        <f t="shared" si="46"/>
        <v>0</v>
      </c>
      <c r="N151" s="174">
        <f t="shared" si="46"/>
        <v>0</v>
      </c>
      <c r="O151" s="174">
        <f t="shared" si="46"/>
        <v>0</v>
      </c>
      <c r="P151" s="174">
        <f t="shared" si="46"/>
        <v>0</v>
      </c>
      <c r="Q151" s="175">
        <f t="shared" si="46"/>
        <v>0</v>
      </c>
      <c r="R151" s="176">
        <f>IF($R$114=0,0,R$112/$R$114)</f>
        <v>0</v>
      </c>
      <c r="U151" s="2"/>
    </row>
    <row r="152" spans="1:21" ht="17.25" thickBot="1">
      <c r="A152" s="426"/>
      <c r="B152" s="250" t="s">
        <v>63</v>
      </c>
      <c r="C152" s="177"/>
      <c r="D152" s="177"/>
      <c r="E152" s="177"/>
      <c r="F152" s="178" t="e">
        <f>F151*F$71</f>
        <v>#VALUE!</v>
      </c>
      <c r="G152" s="179" t="e">
        <f aca="true" t="shared" si="47" ref="G152:Q152">G151*G$71</f>
        <v>#VALUE!</v>
      </c>
      <c r="H152" s="179" t="e">
        <f t="shared" si="47"/>
        <v>#VALUE!</v>
      </c>
      <c r="I152" s="179" t="e">
        <f t="shared" si="47"/>
        <v>#VALUE!</v>
      </c>
      <c r="J152" s="179" t="e">
        <f t="shared" si="47"/>
        <v>#VALUE!</v>
      </c>
      <c r="K152" s="179" t="e">
        <f t="shared" si="47"/>
        <v>#VALUE!</v>
      </c>
      <c r="L152" s="179" t="e">
        <f t="shared" si="47"/>
        <v>#VALUE!</v>
      </c>
      <c r="M152" s="179" t="e">
        <f t="shared" si="47"/>
        <v>#VALUE!</v>
      </c>
      <c r="N152" s="179" t="e">
        <f t="shared" si="47"/>
        <v>#VALUE!</v>
      </c>
      <c r="O152" s="179" t="e">
        <f t="shared" si="47"/>
        <v>#VALUE!</v>
      </c>
      <c r="P152" s="179" t="e">
        <f t="shared" si="47"/>
        <v>#VALUE!</v>
      </c>
      <c r="Q152" s="180" t="e">
        <f t="shared" si="47"/>
        <v>#VALUE!</v>
      </c>
      <c r="R152" s="181"/>
      <c r="U152" s="2"/>
    </row>
    <row r="153" spans="1:20" s="2" customFormat="1" ht="17.25" thickBot="1">
      <c r="A153" s="426"/>
      <c r="B153" s="251" t="s">
        <v>62</v>
      </c>
      <c r="C153" s="166"/>
      <c r="D153" s="166"/>
      <c r="E153" s="167"/>
      <c r="F153" s="168" t="e">
        <f>IF(F150&lt;F152,F150,F152)</f>
        <v>#VALUE!</v>
      </c>
      <c r="G153" s="169" t="e">
        <f aca="true" t="shared" si="48" ref="G153:Q153">IF(G150&lt;G152,G150,G152)</f>
        <v>#VALUE!</v>
      </c>
      <c r="H153" s="169" t="e">
        <f t="shared" si="48"/>
        <v>#VALUE!</v>
      </c>
      <c r="I153" s="169" t="e">
        <f t="shared" si="48"/>
        <v>#VALUE!</v>
      </c>
      <c r="J153" s="169" t="e">
        <f t="shared" si="48"/>
        <v>#VALUE!</v>
      </c>
      <c r="K153" s="169" t="e">
        <f t="shared" si="48"/>
        <v>#VALUE!</v>
      </c>
      <c r="L153" s="169" t="e">
        <f t="shared" si="48"/>
        <v>#VALUE!</v>
      </c>
      <c r="M153" s="169" t="e">
        <f t="shared" si="48"/>
        <v>#VALUE!</v>
      </c>
      <c r="N153" s="169" t="e">
        <f t="shared" si="48"/>
        <v>#VALUE!</v>
      </c>
      <c r="O153" s="169" t="e">
        <f t="shared" si="48"/>
        <v>#VALUE!</v>
      </c>
      <c r="P153" s="169" t="e">
        <f t="shared" si="48"/>
        <v>#VALUE!</v>
      </c>
      <c r="Q153" s="170" t="e">
        <f t="shared" si="48"/>
        <v>#VALUE!</v>
      </c>
      <c r="R153" s="171" t="e">
        <f>SUM(F153:Q153)</f>
        <v>#VALUE!</v>
      </c>
      <c r="S153" s="304"/>
      <c r="T153" s="304"/>
    </row>
    <row r="154" spans="1:20" s="2" customFormat="1" ht="3.75" customHeight="1" thickBot="1" thickTop="1">
      <c r="A154" s="426"/>
      <c r="B154" s="242"/>
      <c r="C154" s="243"/>
      <c r="D154" s="243"/>
      <c r="E154" s="244"/>
      <c r="F154" s="245"/>
      <c r="G154" s="245"/>
      <c r="H154" s="245"/>
      <c r="I154" s="245"/>
      <c r="J154" s="245"/>
      <c r="K154" s="245"/>
      <c r="L154" s="245"/>
      <c r="M154" s="245"/>
      <c r="N154" s="245"/>
      <c r="O154" s="245"/>
      <c r="P154" s="245"/>
      <c r="Q154" s="245"/>
      <c r="R154" s="247"/>
      <c r="S154" s="304"/>
      <c r="T154" s="304"/>
    </row>
    <row r="155" spans="1:20" s="2" customFormat="1" ht="17.25" thickBot="1">
      <c r="A155" s="426"/>
      <c r="B155" s="242"/>
      <c r="C155" s="243"/>
      <c r="D155" s="243"/>
      <c r="E155" s="260"/>
      <c r="F155" s="53"/>
      <c r="G155" s="53"/>
      <c r="H155" s="53"/>
      <c r="I155" s="53"/>
      <c r="J155" s="53"/>
      <c r="K155" s="53"/>
      <c r="L155" s="260"/>
      <c r="M155" s="53"/>
      <c r="N155" s="261"/>
      <c r="O155" s="274"/>
      <c r="P155" s="274"/>
      <c r="Q155" s="274"/>
      <c r="R155" s="294" t="s">
        <v>158</v>
      </c>
      <c r="S155" s="261"/>
      <c r="T155" s="286">
        <f>IF($O$12="ja","",R151*$R$71)</f>
      </c>
    </row>
    <row r="156" spans="1:20" s="2" customFormat="1" ht="3.75" customHeight="1" thickBot="1">
      <c r="A156" s="426"/>
      <c r="B156" s="242"/>
      <c r="C156" s="243"/>
      <c r="D156" s="243"/>
      <c r="E156" s="260"/>
      <c r="F156" s="53"/>
      <c r="G156" s="53"/>
      <c r="H156" s="53"/>
      <c r="I156" s="53"/>
      <c r="J156" s="53"/>
      <c r="K156" s="53"/>
      <c r="L156" s="125"/>
      <c r="M156" s="262"/>
      <c r="N156" s="262"/>
      <c r="O156" s="125"/>
      <c r="P156" s="125"/>
      <c r="Q156" s="262"/>
      <c r="R156" s="254"/>
      <c r="S156" s="304"/>
      <c r="T156" s="255"/>
    </row>
    <row r="157" spans="1:20" s="2" customFormat="1" ht="16.5">
      <c r="A157" s="426"/>
      <c r="B157" s="260"/>
      <c r="C157" s="243"/>
      <c r="D157" s="243"/>
      <c r="E157" s="243"/>
      <c r="F157" s="53"/>
      <c r="G157" s="260"/>
      <c r="H157" s="260"/>
      <c r="I157" s="260"/>
      <c r="J157" s="260"/>
      <c r="K157" s="260"/>
      <c r="L157" s="457" t="str">
        <f>CONCATENATE("Anspruch an projektbezogenen Personalkosten",IF($O$12="ja"," (unterjährig)"," (vollständiges Jahr)"))</f>
        <v>Anspruch an projektbezogenen Personalkosten (unterjährig)</v>
      </c>
      <c r="M157" s="458"/>
      <c r="N157" s="458"/>
      <c r="O157" s="458"/>
      <c r="P157" s="458"/>
      <c r="Q157" s="458"/>
      <c r="R157" s="459"/>
      <c r="S157" s="291"/>
      <c r="T157" s="288" t="e">
        <f>IF($O$12="ja",R153,MIN(R150,T155))</f>
        <v>#VALUE!</v>
      </c>
    </row>
    <row r="158" spans="1:20" s="2" customFormat="1" ht="16.5">
      <c r="A158" s="426"/>
      <c r="B158" s="260"/>
      <c r="C158" s="243"/>
      <c r="D158" s="243"/>
      <c r="E158" s="243"/>
      <c r="F158" s="243"/>
      <c r="G158" s="243"/>
      <c r="H158" s="243"/>
      <c r="I158" s="243"/>
      <c r="J158" s="243"/>
      <c r="K158" s="243"/>
      <c r="L158" s="252"/>
      <c r="M158" s="253"/>
      <c r="N158" s="253"/>
      <c r="O158" s="253"/>
      <c r="P158" s="263"/>
      <c r="Q158" s="263"/>
      <c r="R158" s="287" t="str">
        <f>CONCATENATE("bereits abgerechnet im Jahr ",$M$8)</f>
        <v>bereits abgerechnet im Jahr </v>
      </c>
      <c r="S158" s="305"/>
      <c r="T158" s="289"/>
    </row>
    <row r="159" spans="1:20" s="2" customFormat="1" ht="17.25" thickBot="1">
      <c r="A159" s="427"/>
      <c r="B159" s="262"/>
      <c r="C159" s="246"/>
      <c r="D159" s="246"/>
      <c r="E159" s="246"/>
      <c r="F159" s="246"/>
      <c r="G159" s="246"/>
      <c r="H159" s="246"/>
      <c r="I159" s="246"/>
      <c r="J159" s="246"/>
      <c r="K159" s="246"/>
      <c r="L159" s="453" t="str">
        <f>CONCATENATE("Anspruch bei dieser Abrechnung für das Jahr ",$M$8)</f>
        <v>Anspruch bei dieser Abrechnung für das Jahr </v>
      </c>
      <c r="M159" s="454"/>
      <c r="N159" s="454"/>
      <c r="O159" s="454"/>
      <c r="P159" s="454"/>
      <c r="Q159" s="454"/>
      <c r="R159" s="455"/>
      <c r="S159" s="292"/>
      <c r="T159" s="290" t="e">
        <f>T157-T158</f>
        <v>#VALUE!</v>
      </c>
    </row>
    <row r="160" spans="1:21" ht="16.5" customHeight="1">
      <c r="A160" s="71"/>
      <c r="B160" s="69"/>
      <c r="C160" s="70"/>
      <c r="D160" s="70"/>
      <c r="E160" s="70"/>
      <c r="F160" s="53"/>
      <c r="G160" s="53"/>
      <c r="H160" s="49"/>
      <c r="I160" s="49"/>
      <c r="J160" s="49"/>
      <c r="K160" s="49"/>
      <c r="L160" s="49"/>
      <c r="M160" s="49"/>
      <c r="N160" s="49"/>
      <c r="O160" s="49"/>
      <c r="P160" s="49"/>
      <c r="Q160" s="49"/>
      <c r="R160" s="53"/>
      <c r="T160" s="53"/>
      <c r="U160" s="2"/>
    </row>
    <row r="161" spans="1:21" ht="21.75" customHeight="1">
      <c r="A161" s="71"/>
      <c r="B161" s="69"/>
      <c r="C161" s="70"/>
      <c r="D161" s="70"/>
      <c r="E161" s="70"/>
      <c r="F161" s="53"/>
      <c r="G161" s="53"/>
      <c r="H161" s="49"/>
      <c r="I161" s="49"/>
      <c r="J161" s="49"/>
      <c r="K161" s="49"/>
      <c r="L161" s="49"/>
      <c r="M161" s="49"/>
      <c r="N161" s="49"/>
      <c r="O161" s="49"/>
      <c r="P161" s="49"/>
      <c r="Q161" s="49"/>
      <c r="R161" s="53"/>
      <c r="T161" s="53"/>
      <c r="U161" s="2"/>
    </row>
    <row r="162" spans="1:21" ht="7.5" customHeight="1">
      <c r="A162" s="72"/>
      <c r="B162" s="69"/>
      <c r="C162" s="70"/>
      <c r="D162" s="70"/>
      <c r="E162" s="70"/>
      <c r="F162" s="53"/>
      <c r="G162" s="53"/>
      <c r="H162" s="49"/>
      <c r="I162" s="62"/>
      <c r="J162" s="62"/>
      <c r="K162" s="62"/>
      <c r="L162" s="49"/>
      <c r="M162" s="49"/>
      <c r="N162" s="49"/>
      <c r="O162" s="49"/>
      <c r="P162" s="49"/>
      <c r="Q162" s="49"/>
      <c r="R162" s="53"/>
      <c r="T162" s="53"/>
      <c r="U162" s="2"/>
    </row>
    <row r="163" spans="1:21" ht="7.5" customHeight="1">
      <c r="A163" s="72"/>
      <c r="B163" s="69"/>
      <c r="C163" s="70"/>
      <c r="D163" s="70"/>
      <c r="E163" s="70"/>
      <c r="F163" s="53"/>
      <c r="G163" s="53"/>
      <c r="H163" s="49"/>
      <c r="I163" s="62"/>
      <c r="J163" s="62"/>
      <c r="K163" s="62"/>
      <c r="L163" s="49"/>
      <c r="M163" s="49"/>
      <c r="N163" s="49"/>
      <c r="O163" s="49"/>
      <c r="P163" s="49"/>
      <c r="Q163" s="49"/>
      <c r="R163" s="53"/>
      <c r="T163" s="53"/>
      <c r="U163" s="2"/>
    </row>
    <row r="164" spans="1:18" ht="17.25" thickBot="1">
      <c r="A164" s="72"/>
      <c r="B164" s="69"/>
      <c r="C164" s="70"/>
      <c r="D164" s="70"/>
      <c r="E164" s="70"/>
      <c r="F164" s="53"/>
      <c r="G164" s="53"/>
      <c r="H164" s="53"/>
      <c r="I164" s="53"/>
      <c r="J164" s="53"/>
      <c r="K164" s="53"/>
      <c r="L164" s="53"/>
      <c r="M164" s="53"/>
      <c r="N164" s="53"/>
      <c r="O164" s="53"/>
      <c r="P164" s="53"/>
      <c r="Q164" s="53"/>
      <c r="R164" s="53"/>
    </row>
    <row r="165" spans="1:21" ht="17.25" customHeight="1" thickBot="1">
      <c r="A165" s="425" t="str">
        <f>B113</f>
        <v>andere Tätigkeiten (inkl. nicht förderfähige bzw. FLC aberkannte Tätigkeiten)</v>
      </c>
      <c r="B165" s="248" t="s">
        <v>16</v>
      </c>
      <c r="C165" s="162"/>
      <c r="D165" s="162"/>
      <c r="E165" s="162"/>
      <c r="F165" s="163" t="e">
        <f>F$103*F$113</f>
        <v>#VALUE!</v>
      </c>
      <c r="G165" s="164" t="e">
        <f aca="true" t="shared" si="49" ref="G165:P165">G$103*G$113</f>
        <v>#VALUE!</v>
      </c>
      <c r="H165" s="164" t="e">
        <f t="shared" si="49"/>
        <v>#VALUE!</v>
      </c>
      <c r="I165" s="164" t="e">
        <f t="shared" si="49"/>
        <v>#VALUE!</v>
      </c>
      <c r="J165" s="164" t="e">
        <f t="shared" si="49"/>
        <v>#VALUE!</v>
      </c>
      <c r="K165" s="164" t="e">
        <f t="shared" si="49"/>
        <v>#VALUE!</v>
      </c>
      <c r="L165" s="164" t="e">
        <f t="shared" si="49"/>
        <v>#VALUE!</v>
      </c>
      <c r="M165" s="164" t="e">
        <f t="shared" si="49"/>
        <v>#VALUE!</v>
      </c>
      <c r="N165" s="164" t="e">
        <f t="shared" si="49"/>
        <v>#VALUE!</v>
      </c>
      <c r="O165" s="164" t="e">
        <f t="shared" si="49"/>
        <v>#VALUE!</v>
      </c>
      <c r="P165" s="164" t="e">
        <f t="shared" si="49"/>
        <v>#VALUE!</v>
      </c>
      <c r="Q165" s="165" t="e">
        <f>Q$103*Q$113</f>
        <v>#VALUE!</v>
      </c>
      <c r="R165" s="58" t="e">
        <f>SUM(F165:Q165)</f>
        <v>#VALUE!</v>
      </c>
      <c r="T165" s="310">
        <f>IF($O$12="ja","",R165)</f>
      </c>
      <c r="U165" s="2"/>
    </row>
    <row r="166" spans="1:21" ht="16.5">
      <c r="A166" s="426"/>
      <c r="B166" s="249" t="s">
        <v>60</v>
      </c>
      <c r="C166" s="172"/>
      <c r="D166" s="172"/>
      <c r="E166" s="172"/>
      <c r="F166" s="173">
        <f>IF(F$114=0,0,F$113/F$114)</f>
        <v>0</v>
      </c>
      <c r="G166" s="174">
        <f aca="true" t="shared" si="50" ref="G166:P166">IF(G$114=0,0,G$113/G$114)</f>
        <v>0</v>
      </c>
      <c r="H166" s="174">
        <f t="shared" si="50"/>
        <v>0</v>
      </c>
      <c r="I166" s="174">
        <f t="shared" si="50"/>
        <v>0</v>
      </c>
      <c r="J166" s="174">
        <f t="shared" si="50"/>
        <v>0</v>
      </c>
      <c r="K166" s="174">
        <f t="shared" si="50"/>
        <v>0</v>
      </c>
      <c r="L166" s="174">
        <f t="shared" si="50"/>
        <v>0</v>
      </c>
      <c r="M166" s="174">
        <f t="shared" si="50"/>
        <v>0</v>
      </c>
      <c r="N166" s="174">
        <f t="shared" si="50"/>
        <v>0</v>
      </c>
      <c r="O166" s="174">
        <f t="shared" si="50"/>
        <v>0</v>
      </c>
      <c r="P166" s="174">
        <f t="shared" si="50"/>
        <v>0</v>
      </c>
      <c r="Q166" s="175">
        <f>IF(Q$114=0,0,Q$113/Q$114)</f>
        <v>0</v>
      </c>
      <c r="R166" s="176">
        <f>IF($R$114=0,0,R$113/$R$114)</f>
        <v>0</v>
      </c>
      <c r="U166" s="2"/>
    </row>
    <row r="167" spans="1:21" ht="17.25" thickBot="1">
      <c r="A167" s="426"/>
      <c r="B167" s="250" t="s">
        <v>63</v>
      </c>
      <c r="C167" s="177"/>
      <c r="D167" s="177"/>
      <c r="E167" s="177"/>
      <c r="F167" s="178" t="e">
        <f>F166*F$71</f>
        <v>#VALUE!</v>
      </c>
      <c r="G167" s="179" t="e">
        <f aca="true" t="shared" si="51" ref="G167:Q167">G166*G$71</f>
        <v>#VALUE!</v>
      </c>
      <c r="H167" s="179" t="e">
        <f t="shared" si="51"/>
        <v>#VALUE!</v>
      </c>
      <c r="I167" s="179" t="e">
        <f t="shared" si="51"/>
        <v>#VALUE!</v>
      </c>
      <c r="J167" s="179" t="e">
        <f t="shared" si="51"/>
        <v>#VALUE!</v>
      </c>
      <c r="K167" s="179" t="e">
        <f t="shared" si="51"/>
        <v>#VALUE!</v>
      </c>
      <c r="L167" s="179" t="e">
        <f t="shared" si="51"/>
        <v>#VALUE!</v>
      </c>
      <c r="M167" s="179" t="e">
        <f t="shared" si="51"/>
        <v>#VALUE!</v>
      </c>
      <c r="N167" s="179" t="e">
        <f t="shared" si="51"/>
        <v>#VALUE!</v>
      </c>
      <c r="O167" s="179" t="e">
        <f t="shared" si="51"/>
        <v>#VALUE!</v>
      </c>
      <c r="P167" s="179" t="e">
        <f t="shared" si="51"/>
        <v>#VALUE!</v>
      </c>
      <c r="Q167" s="180" t="e">
        <f t="shared" si="51"/>
        <v>#VALUE!</v>
      </c>
      <c r="R167" s="181"/>
      <c r="U167" s="2"/>
    </row>
    <row r="168" spans="1:20" s="2" customFormat="1" ht="17.25" thickBot="1">
      <c r="A168" s="426"/>
      <c r="B168" s="251" t="s">
        <v>62</v>
      </c>
      <c r="C168" s="166"/>
      <c r="D168" s="166"/>
      <c r="E168" s="167"/>
      <c r="F168" s="168" t="e">
        <f>IF(F165&lt;F167,F165,F167)</f>
        <v>#VALUE!</v>
      </c>
      <c r="G168" s="169" t="e">
        <f aca="true" t="shared" si="52" ref="G168:Q168">IF(G165&lt;G167,G165,G167)</f>
        <v>#VALUE!</v>
      </c>
      <c r="H168" s="169" t="e">
        <f t="shared" si="52"/>
        <v>#VALUE!</v>
      </c>
      <c r="I168" s="169" t="e">
        <f t="shared" si="52"/>
        <v>#VALUE!</v>
      </c>
      <c r="J168" s="169" t="e">
        <f t="shared" si="52"/>
        <v>#VALUE!</v>
      </c>
      <c r="K168" s="169" t="e">
        <f t="shared" si="52"/>
        <v>#VALUE!</v>
      </c>
      <c r="L168" s="169" t="e">
        <f t="shared" si="52"/>
        <v>#VALUE!</v>
      </c>
      <c r="M168" s="169" t="e">
        <f t="shared" si="52"/>
        <v>#VALUE!</v>
      </c>
      <c r="N168" s="169" t="e">
        <f t="shared" si="52"/>
        <v>#VALUE!</v>
      </c>
      <c r="O168" s="169" t="e">
        <f t="shared" si="52"/>
        <v>#VALUE!</v>
      </c>
      <c r="P168" s="169" t="e">
        <f t="shared" si="52"/>
        <v>#VALUE!</v>
      </c>
      <c r="Q168" s="170" t="e">
        <f t="shared" si="52"/>
        <v>#VALUE!</v>
      </c>
      <c r="R168" s="171" t="e">
        <f>SUM(F168:Q168)</f>
        <v>#VALUE!</v>
      </c>
      <c r="S168" s="304"/>
      <c r="T168" s="304"/>
    </row>
    <row r="169" spans="1:20" s="2" customFormat="1" ht="3.75" customHeight="1" thickBot="1" thickTop="1">
      <c r="A169" s="426"/>
      <c r="B169" s="242"/>
      <c r="C169" s="243"/>
      <c r="D169" s="243"/>
      <c r="E169" s="244"/>
      <c r="F169" s="245"/>
      <c r="G169" s="245"/>
      <c r="H169" s="245"/>
      <c r="I169" s="245"/>
      <c r="J169" s="245"/>
      <c r="K169" s="245"/>
      <c r="L169" s="245"/>
      <c r="M169" s="245"/>
      <c r="N169" s="245"/>
      <c r="O169" s="245"/>
      <c r="P169" s="245"/>
      <c r="Q169" s="245"/>
      <c r="R169" s="247"/>
      <c r="S169" s="304"/>
      <c r="T169" s="304"/>
    </row>
    <row r="170" spans="1:20" s="2" customFormat="1" ht="17.25" thickBot="1">
      <c r="A170" s="426"/>
      <c r="B170" s="242"/>
      <c r="C170" s="243"/>
      <c r="D170" s="243"/>
      <c r="E170" s="260"/>
      <c r="F170" s="53"/>
      <c r="G170" s="53"/>
      <c r="H170" s="53"/>
      <c r="I170" s="53"/>
      <c r="J170" s="53"/>
      <c r="K170" s="53"/>
      <c r="L170" s="260"/>
      <c r="M170" s="53"/>
      <c r="N170" s="261"/>
      <c r="O170" s="274"/>
      <c r="P170" s="274"/>
      <c r="Q170" s="274"/>
      <c r="R170" s="294" t="s">
        <v>159</v>
      </c>
      <c r="S170" s="261"/>
      <c r="T170" s="286">
        <f>IF($O$12="ja","",R166*$R$71)</f>
      </c>
    </row>
    <row r="171" spans="1:20" s="2" customFormat="1" ht="3.75" customHeight="1" thickBot="1">
      <c r="A171" s="426"/>
      <c r="B171" s="242"/>
      <c r="C171" s="243"/>
      <c r="D171" s="243"/>
      <c r="E171" s="260"/>
      <c r="F171" s="53"/>
      <c r="G171" s="53"/>
      <c r="H171" s="53"/>
      <c r="I171" s="53"/>
      <c r="J171" s="53"/>
      <c r="K171" s="53"/>
      <c r="L171" s="125"/>
      <c r="M171" s="262"/>
      <c r="N171" s="262"/>
      <c r="O171" s="125"/>
      <c r="P171" s="125"/>
      <c r="Q171" s="262"/>
      <c r="R171" s="254"/>
      <c r="S171" s="304"/>
      <c r="T171" s="255"/>
    </row>
    <row r="172" spans="1:20" s="2" customFormat="1" ht="16.5">
      <c r="A172" s="426"/>
      <c r="B172" s="260"/>
      <c r="C172" s="243"/>
      <c r="D172" s="243"/>
      <c r="E172" s="243"/>
      <c r="F172" s="53"/>
      <c r="G172" s="260"/>
      <c r="H172" s="260"/>
      <c r="I172" s="260"/>
      <c r="J172" s="260"/>
      <c r="K172" s="260"/>
      <c r="L172" s="457" t="str">
        <f>CONCATENATE("Anspruch an projektbezogenen Personalkosten",IF($O$12="ja"," (unterjährig)"," (vollständiges Jahr)"))</f>
        <v>Anspruch an projektbezogenen Personalkosten (unterjährig)</v>
      </c>
      <c r="M172" s="458"/>
      <c r="N172" s="458"/>
      <c r="O172" s="458"/>
      <c r="P172" s="458"/>
      <c r="Q172" s="458"/>
      <c r="R172" s="459"/>
      <c r="S172" s="291"/>
      <c r="T172" s="288" t="e">
        <f>IF($O$12="ja",R168,MIN(R165,T170))</f>
        <v>#VALUE!</v>
      </c>
    </row>
    <row r="173" spans="1:20" s="2" customFormat="1" ht="16.5">
      <c r="A173" s="426"/>
      <c r="B173" s="260"/>
      <c r="C173" s="243"/>
      <c r="D173" s="243"/>
      <c r="E173" s="243"/>
      <c r="F173" s="243"/>
      <c r="G173" s="243"/>
      <c r="H173" s="243"/>
      <c r="I173" s="243"/>
      <c r="J173" s="243"/>
      <c r="K173" s="243"/>
      <c r="L173" s="252"/>
      <c r="M173" s="253"/>
      <c r="N173" s="253"/>
      <c r="O173" s="253"/>
      <c r="P173" s="263"/>
      <c r="Q173" s="263"/>
      <c r="R173" s="287" t="str">
        <f>CONCATENATE("bereits abgerechnet im Jahr ",$M$8)</f>
        <v>bereits abgerechnet im Jahr </v>
      </c>
      <c r="S173" s="305"/>
      <c r="T173" s="289"/>
    </row>
    <row r="174" spans="1:20" s="2" customFormat="1" ht="17.25" thickBot="1">
      <c r="A174" s="427"/>
      <c r="B174" s="262"/>
      <c r="C174" s="246"/>
      <c r="D174" s="246"/>
      <c r="E174" s="246"/>
      <c r="F174" s="246"/>
      <c r="G174" s="246"/>
      <c r="H174" s="246"/>
      <c r="I174" s="246"/>
      <c r="J174" s="246"/>
      <c r="K174" s="246"/>
      <c r="L174" s="453" t="str">
        <f>CONCATENATE("Anspruch bei dieser Abrechnung für das Jahr ",$M$8)</f>
        <v>Anspruch bei dieser Abrechnung für das Jahr </v>
      </c>
      <c r="M174" s="454"/>
      <c r="N174" s="454"/>
      <c r="O174" s="454"/>
      <c r="P174" s="454"/>
      <c r="Q174" s="454"/>
      <c r="R174" s="455"/>
      <c r="S174" s="292"/>
      <c r="T174" s="290" t="e">
        <f>T172-T173</f>
        <v>#VALUE!</v>
      </c>
    </row>
    <row r="175" spans="1:18" ht="7.5" customHeight="1" thickBot="1">
      <c r="A175" s="72"/>
      <c r="B175" s="69"/>
      <c r="C175" s="70"/>
      <c r="D175" s="70"/>
      <c r="E175" s="70"/>
      <c r="F175" s="53"/>
      <c r="G175" s="53"/>
      <c r="H175" s="53"/>
      <c r="I175" s="53"/>
      <c r="J175" s="53"/>
      <c r="K175" s="53"/>
      <c r="L175" s="53"/>
      <c r="M175" s="53"/>
      <c r="N175" s="53"/>
      <c r="O175" s="53"/>
      <c r="P175" s="53"/>
      <c r="Q175" s="53"/>
      <c r="R175" s="53"/>
    </row>
    <row r="176" spans="1:21" ht="17.25" thickBot="1">
      <c r="A176" s="464" t="str">
        <f>CONCATENATE("Gesamt ",M8)</f>
        <v>Gesamt </v>
      </c>
      <c r="B176" s="248" t="s">
        <v>16</v>
      </c>
      <c r="C176" s="162"/>
      <c r="D176" s="162"/>
      <c r="E176" s="162"/>
      <c r="F176" s="163" t="e">
        <f aca="true" t="shared" si="53" ref="F176:Q176">F117+F128+F139+F150+F165</f>
        <v>#VALUE!</v>
      </c>
      <c r="G176" s="164" t="e">
        <f t="shared" si="53"/>
        <v>#VALUE!</v>
      </c>
      <c r="H176" s="164" t="e">
        <f t="shared" si="53"/>
        <v>#VALUE!</v>
      </c>
      <c r="I176" s="164" t="e">
        <f t="shared" si="53"/>
        <v>#VALUE!</v>
      </c>
      <c r="J176" s="164" t="e">
        <f t="shared" si="53"/>
        <v>#VALUE!</v>
      </c>
      <c r="K176" s="164" t="e">
        <f t="shared" si="53"/>
        <v>#VALUE!</v>
      </c>
      <c r="L176" s="164" t="e">
        <f t="shared" si="53"/>
        <v>#VALUE!</v>
      </c>
      <c r="M176" s="164" t="e">
        <f t="shared" si="53"/>
        <v>#VALUE!</v>
      </c>
      <c r="N176" s="164" t="e">
        <f t="shared" si="53"/>
        <v>#VALUE!</v>
      </c>
      <c r="O176" s="164" t="e">
        <f t="shared" si="53"/>
        <v>#VALUE!</v>
      </c>
      <c r="P176" s="164" t="e">
        <f t="shared" si="53"/>
        <v>#VALUE!</v>
      </c>
      <c r="Q176" s="165" t="e">
        <f t="shared" si="53"/>
        <v>#VALUE!</v>
      </c>
      <c r="R176" s="58" t="e">
        <f>SUM(F176:Q176)</f>
        <v>#VALUE!</v>
      </c>
      <c r="T176" s="310">
        <f>IF($O$12="ja","",R176)</f>
      </c>
      <c r="U176" s="2"/>
    </row>
    <row r="177" spans="1:21" ht="16.5">
      <c r="A177" s="426"/>
      <c r="B177" s="249" t="s">
        <v>60</v>
      </c>
      <c r="C177" s="172"/>
      <c r="D177" s="172"/>
      <c r="E177" s="172"/>
      <c r="F177" s="173">
        <f aca="true" t="shared" si="54" ref="F177:Q177">F118+F129+F140+F151+F166</f>
        <v>0</v>
      </c>
      <c r="G177" s="174">
        <f t="shared" si="54"/>
        <v>0</v>
      </c>
      <c r="H177" s="174">
        <f t="shared" si="54"/>
        <v>0</v>
      </c>
      <c r="I177" s="174">
        <f t="shared" si="54"/>
        <v>0</v>
      </c>
      <c r="J177" s="174">
        <f t="shared" si="54"/>
        <v>0</v>
      </c>
      <c r="K177" s="174">
        <f t="shared" si="54"/>
        <v>0</v>
      </c>
      <c r="L177" s="174">
        <f t="shared" si="54"/>
        <v>0</v>
      </c>
      <c r="M177" s="174">
        <f t="shared" si="54"/>
        <v>0</v>
      </c>
      <c r="N177" s="174">
        <f t="shared" si="54"/>
        <v>0</v>
      </c>
      <c r="O177" s="174">
        <f t="shared" si="54"/>
        <v>0</v>
      </c>
      <c r="P177" s="174">
        <f t="shared" si="54"/>
        <v>0</v>
      </c>
      <c r="Q177" s="175">
        <f t="shared" si="54"/>
        <v>0</v>
      </c>
      <c r="R177" s="176">
        <f>IF($R$114=0,0,R$114/$R$114)</f>
        <v>0</v>
      </c>
      <c r="U177" s="2"/>
    </row>
    <row r="178" spans="1:21" ht="17.25" thickBot="1">
      <c r="A178" s="426"/>
      <c r="B178" s="250" t="s">
        <v>63</v>
      </c>
      <c r="C178" s="177"/>
      <c r="D178" s="177"/>
      <c r="E178" s="177"/>
      <c r="F178" s="178" t="e">
        <f aca="true" t="shared" si="55" ref="F178:Q178">F119+F130+F141+F152+F167</f>
        <v>#VALUE!</v>
      </c>
      <c r="G178" s="179" t="e">
        <f t="shared" si="55"/>
        <v>#VALUE!</v>
      </c>
      <c r="H178" s="179" t="e">
        <f t="shared" si="55"/>
        <v>#VALUE!</v>
      </c>
      <c r="I178" s="179" t="e">
        <f t="shared" si="55"/>
        <v>#VALUE!</v>
      </c>
      <c r="J178" s="179" t="e">
        <f t="shared" si="55"/>
        <v>#VALUE!</v>
      </c>
      <c r="K178" s="179" t="e">
        <f t="shared" si="55"/>
        <v>#VALUE!</v>
      </c>
      <c r="L178" s="179" t="e">
        <f t="shared" si="55"/>
        <v>#VALUE!</v>
      </c>
      <c r="M178" s="179" t="e">
        <f t="shared" si="55"/>
        <v>#VALUE!</v>
      </c>
      <c r="N178" s="179" t="e">
        <f t="shared" si="55"/>
        <v>#VALUE!</v>
      </c>
      <c r="O178" s="179" t="e">
        <f t="shared" si="55"/>
        <v>#VALUE!</v>
      </c>
      <c r="P178" s="179" t="e">
        <f t="shared" si="55"/>
        <v>#VALUE!</v>
      </c>
      <c r="Q178" s="180" t="e">
        <f t="shared" si="55"/>
        <v>#VALUE!</v>
      </c>
      <c r="R178" s="181"/>
      <c r="U178" s="2"/>
    </row>
    <row r="179" spans="1:20" s="2" customFormat="1" ht="17.25" thickBot="1">
      <c r="A179" s="426"/>
      <c r="B179" s="251" t="s">
        <v>62</v>
      </c>
      <c r="C179" s="166"/>
      <c r="D179" s="166"/>
      <c r="E179" s="167"/>
      <c r="F179" s="168" t="e">
        <f>IF(F176&lt;F178,F176,F178)</f>
        <v>#VALUE!</v>
      </c>
      <c r="G179" s="169" t="e">
        <f aca="true" t="shared" si="56" ref="G179:Q179">IF(G176&lt;G178,G176,G178)</f>
        <v>#VALUE!</v>
      </c>
      <c r="H179" s="169" t="e">
        <f t="shared" si="56"/>
        <v>#VALUE!</v>
      </c>
      <c r="I179" s="169" t="e">
        <f t="shared" si="56"/>
        <v>#VALUE!</v>
      </c>
      <c r="J179" s="169" t="e">
        <f t="shared" si="56"/>
        <v>#VALUE!</v>
      </c>
      <c r="K179" s="169" t="e">
        <f t="shared" si="56"/>
        <v>#VALUE!</v>
      </c>
      <c r="L179" s="169" t="e">
        <f t="shared" si="56"/>
        <v>#VALUE!</v>
      </c>
      <c r="M179" s="169" t="e">
        <f t="shared" si="56"/>
        <v>#VALUE!</v>
      </c>
      <c r="N179" s="169" t="e">
        <f t="shared" si="56"/>
        <v>#VALUE!</v>
      </c>
      <c r="O179" s="169" t="e">
        <f t="shared" si="56"/>
        <v>#VALUE!</v>
      </c>
      <c r="P179" s="169" t="e">
        <f t="shared" si="56"/>
        <v>#VALUE!</v>
      </c>
      <c r="Q179" s="170" t="e">
        <f t="shared" si="56"/>
        <v>#VALUE!</v>
      </c>
      <c r="R179" s="171" t="e">
        <f>SUM(F179:Q179)</f>
        <v>#VALUE!</v>
      </c>
      <c r="S179" s="304"/>
      <c r="T179" s="304"/>
    </row>
    <row r="180" spans="1:20" s="2" customFormat="1" ht="3.75" customHeight="1" thickBot="1" thickTop="1">
      <c r="A180" s="426"/>
      <c r="B180" s="242"/>
      <c r="C180" s="243"/>
      <c r="D180" s="243"/>
      <c r="E180" s="244"/>
      <c r="F180" s="245"/>
      <c r="G180" s="245"/>
      <c r="H180" s="245"/>
      <c r="I180" s="245"/>
      <c r="J180" s="245"/>
      <c r="K180" s="245"/>
      <c r="L180" s="245"/>
      <c r="M180" s="245"/>
      <c r="N180" s="245"/>
      <c r="O180" s="245"/>
      <c r="P180" s="245"/>
      <c r="Q180" s="245"/>
      <c r="R180" s="247"/>
      <c r="S180" s="304"/>
      <c r="T180" s="304"/>
    </row>
    <row r="181" spans="1:20" s="2" customFormat="1" ht="17.25" thickBot="1">
      <c r="A181" s="426"/>
      <c r="B181" s="242"/>
      <c r="C181" s="243"/>
      <c r="D181" s="243"/>
      <c r="E181" s="260"/>
      <c r="F181" s="53"/>
      <c r="G181" s="53"/>
      <c r="H181" s="53"/>
      <c r="I181" s="53"/>
      <c r="J181" s="53"/>
      <c r="K181" s="53"/>
      <c r="L181" s="260"/>
      <c r="M181" s="53"/>
      <c r="N181" s="261"/>
      <c r="O181" s="274"/>
      <c r="P181" s="274"/>
      <c r="Q181" s="274"/>
      <c r="R181" s="294" t="s">
        <v>160</v>
      </c>
      <c r="S181" s="261"/>
      <c r="T181" s="286">
        <f>IF($O$12="ja","",R177*$R$71)</f>
      </c>
    </row>
    <row r="182" spans="1:20" s="2" customFormat="1" ht="3.75" customHeight="1" thickBot="1">
      <c r="A182" s="426"/>
      <c r="B182" s="242"/>
      <c r="C182" s="243"/>
      <c r="D182" s="243"/>
      <c r="E182" s="260"/>
      <c r="F182" s="53"/>
      <c r="G182" s="53"/>
      <c r="H182" s="53"/>
      <c r="I182" s="53"/>
      <c r="J182" s="53"/>
      <c r="K182" s="53"/>
      <c r="L182" s="125"/>
      <c r="M182" s="262"/>
      <c r="N182" s="262"/>
      <c r="O182" s="125"/>
      <c r="P182" s="125"/>
      <c r="Q182" s="262"/>
      <c r="R182" s="254"/>
      <c r="S182" s="304"/>
      <c r="T182" s="255"/>
    </row>
    <row r="183" spans="1:20" s="2" customFormat="1" ht="16.5">
      <c r="A183" s="426"/>
      <c r="B183" s="260"/>
      <c r="C183" s="243"/>
      <c r="D183" s="243"/>
      <c r="E183" s="243"/>
      <c r="F183" s="53"/>
      <c r="G183" s="260"/>
      <c r="H183" s="260"/>
      <c r="I183" s="260"/>
      <c r="J183" s="260"/>
      <c r="K183" s="260"/>
      <c r="L183" s="457" t="str">
        <f>CONCATENATE("Anspruch an projektbezogenen Personalkosten",IF($O$12="ja"," (unterjährig)"," (vollständiges Jahr)"))</f>
        <v>Anspruch an projektbezogenen Personalkosten (unterjährig)</v>
      </c>
      <c r="M183" s="458"/>
      <c r="N183" s="458"/>
      <c r="O183" s="458"/>
      <c r="P183" s="458"/>
      <c r="Q183" s="458"/>
      <c r="R183" s="459"/>
      <c r="S183" s="291"/>
      <c r="T183" s="288" t="e">
        <f>IF($O$12="ja",R179,MIN(R176,T181))</f>
        <v>#VALUE!</v>
      </c>
    </row>
    <row r="184" spans="1:20" s="2" customFormat="1" ht="16.5">
      <c r="A184" s="426"/>
      <c r="B184" s="260"/>
      <c r="C184" s="243"/>
      <c r="D184" s="243"/>
      <c r="E184" s="243"/>
      <c r="F184" s="243"/>
      <c r="G184" s="243"/>
      <c r="H184" s="243"/>
      <c r="I184" s="243"/>
      <c r="J184" s="243"/>
      <c r="K184" s="243"/>
      <c r="L184" s="252"/>
      <c r="M184" s="253"/>
      <c r="N184" s="253"/>
      <c r="O184" s="253"/>
      <c r="P184" s="263"/>
      <c r="Q184" s="263"/>
      <c r="R184" s="287" t="str">
        <f>CONCATENATE("bereits abgerechnet im Jahr ",$M$8)</f>
        <v>bereits abgerechnet im Jahr </v>
      </c>
      <c r="S184" s="306"/>
      <c r="T184" s="307">
        <f>T125+T136+T147+T158+T173</f>
        <v>0</v>
      </c>
    </row>
    <row r="185" spans="1:20" s="2" customFormat="1" ht="17.25" thickBot="1">
      <c r="A185" s="427"/>
      <c r="B185" s="262"/>
      <c r="C185" s="246"/>
      <c r="D185" s="246"/>
      <c r="E185" s="246"/>
      <c r="F185" s="246"/>
      <c r="G185" s="246"/>
      <c r="H185" s="246"/>
      <c r="I185" s="246"/>
      <c r="J185" s="246"/>
      <c r="K185" s="246"/>
      <c r="L185" s="453" t="str">
        <f>CONCATENATE("Anspruch bei dieser Abrechnung für das Jahr ",$M$8)</f>
        <v>Anspruch bei dieser Abrechnung für das Jahr </v>
      </c>
      <c r="M185" s="454"/>
      <c r="N185" s="454"/>
      <c r="O185" s="454"/>
      <c r="P185" s="454"/>
      <c r="Q185" s="454"/>
      <c r="R185" s="455"/>
      <c r="S185" s="292"/>
      <c r="T185" s="290" t="e">
        <f>T183-T184</f>
        <v>#VALUE!</v>
      </c>
    </row>
    <row r="187" spans="1:20" ht="10.5" customHeight="1">
      <c r="A187" s="40"/>
      <c r="B187" s="40"/>
      <c r="C187" s="40"/>
      <c r="D187" s="40"/>
      <c r="E187" s="40"/>
      <c r="F187" s="81"/>
      <c r="G187" s="81"/>
      <c r="H187" s="81"/>
      <c r="I187" s="81"/>
      <c r="J187" s="81"/>
      <c r="K187" s="81"/>
      <c r="L187" s="49"/>
      <c r="M187" s="49"/>
      <c r="N187" s="49"/>
      <c r="O187" s="49"/>
      <c r="P187" s="49"/>
      <c r="Q187" s="49"/>
      <c r="R187" s="49"/>
      <c r="T187" s="1"/>
    </row>
    <row r="188" spans="1:20" ht="10.5" customHeight="1">
      <c r="A188" s="40"/>
      <c r="B188" s="40"/>
      <c r="C188" s="40"/>
      <c r="D188" s="40"/>
      <c r="E188" s="40"/>
      <c r="F188" s="49"/>
      <c r="G188" s="49"/>
      <c r="H188" s="49"/>
      <c r="I188" s="49"/>
      <c r="J188" s="49"/>
      <c r="K188" s="49"/>
      <c r="L188" s="49"/>
      <c r="M188" s="49"/>
      <c r="N188" s="49"/>
      <c r="O188" s="49"/>
      <c r="P188" s="49"/>
      <c r="Q188" s="49"/>
      <c r="R188" s="49"/>
      <c r="T188" s="1"/>
    </row>
    <row r="189" spans="1:20" ht="10.5" customHeight="1">
      <c r="A189" s="40"/>
      <c r="B189" s="40"/>
      <c r="C189" s="40"/>
      <c r="D189" s="40"/>
      <c r="E189" s="40"/>
      <c r="F189" s="40"/>
      <c r="G189" s="40"/>
      <c r="H189" s="40"/>
      <c r="I189" s="40"/>
      <c r="J189" s="40"/>
      <c r="K189" s="40"/>
      <c r="L189" s="40"/>
      <c r="M189" s="40"/>
      <c r="N189" s="40"/>
      <c r="O189" s="40"/>
      <c r="P189" s="40"/>
      <c r="Q189" s="40"/>
      <c r="R189" s="40"/>
      <c r="T189" s="1"/>
    </row>
    <row r="190" spans="1:18" ht="16.5">
      <c r="A190" s="82" t="s">
        <v>53</v>
      </c>
      <c r="B190" s="40"/>
      <c r="C190" s="40"/>
      <c r="D190" s="40"/>
      <c r="E190" s="40"/>
      <c r="F190" s="40"/>
      <c r="G190" s="40"/>
      <c r="H190" s="40"/>
      <c r="I190" s="40"/>
      <c r="J190" s="40"/>
      <c r="K190" s="40"/>
      <c r="L190" s="40"/>
      <c r="M190" s="40"/>
      <c r="N190" s="40"/>
      <c r="O190" s="40"/>
      <c r="P190" s="40"/>
      <c r="Q190" s="40"/>
      <c r="R190" s="40"/>
    </row>
    <row r="191" spans="1:18" ht="16.5">
      <c r="A191" s="82"/>
      <c r="B191" s="40"/>
      <c r="C191" s="40"/>
      <c r="D191" s="40"/>
      <c r="E191" s="40"/>
      <c r="F191" s="40"/>
      <c r="G191" s="40"/>
      <c r="H191" s="40"/>
      <c r="I191" s="40"/>
      <c r="J191" s="40"/>
      <c r="K191" s="40"/>
      <c r="L191" s="40"/>
      <c r="M191" s="40"/>
      <c r="N191" s="40"/>
      <c r="O191" s="40"/>
      <c r="P191" s="40"/>
      <c r="Q191" s="40"/>
      <c r="R191" s="40"/>
    </row>
    <row r="192" spans="1:18" ht="16.5">
      <c r="A192" s="82"/>
      <c r="B192" s="40"/>
      <c r="C192" s="40"/>
      <c r="D192" s="40"/>
      <c r="E192" s="40"/>
      <c r="F192" s="40"/>
      <c r="G192" s="40"/>
      <c r="H192" s="40"/>
      <c r="I192" s="40"/>
      <c r="J192" s="40"/>
      <c r="K192" s="40"/>
      <c r="L192" s="40"/>
      <c r="M192" s="40"/>
      <c r="N192" s="40"/>
      <c r="O192" s="40"/>
      <c r="P192" s="40"/>
      <c r="Q192" s="40"/>
      <c r="R192" s="40"/>
    </row>
    <row r="193" spans="1:18" ht="16.5">
      <c r="A193" s="40" t="s">
        <v>4</v>
      </c>
      <c r="B193" s="40"/>
      <c r="C193" s="40"/>
      <c r="D193" s="40"/>
      <c r="E193" s="40"/>
      <c r="F193" s="40"/>
      <c r="G193" s="3"/>
      <c r="H193" s="83"/>
      <c r="I193" s="40"/>
      <c r="J193" s="40"/>
      <c r="K193" s="40"/>
      <c r="L193" s="40"/>
      <c r="M193" s="40"/>
      <c r="N193" s="40"/>
      <c r="O193" s="40"/>
      <c r="P193" s="40"/>
      <c r="Q193" s="61"/>
      <c r="R193" s="40"/>
    </row>
    <row r="194" spans="1:18" ht="16.5">
      <c r="A194" s="40"/>
      <c r="B194" s="40"/>
      <c r="C194" s="40"/>
      <c r="D194" s="40"/>
      <c r="E194" s="40"/>
      <c r="F194" s="40"/>
      <c r="G194" s="456" t="s">
        <v>5</v>
      </c>
      <c r="H194" s="456"/>
      <c r="I194" s="40"/>
      <c r="J194" s="40"/>
      <c r="K194" s="40"/>
      <c r="L194" s="40"/>
      <c r="M194" s="449" t="s">
        <v>35</v>
      </c>
      <c r="N194" s="449"/>
      <c r="O194" s="449"/>
      <c r="P194" s="449"/>
      <c r="Q194" s="449"/>
      <c r="R194" s="449"/>
    </row>
  </sheetData>
  <sheetProtection password="C1BC" sheet="1"/>
  <protectedRanges>
    <protectedRange sqref="C8:I9 M8 C11:D12 O12:O13 F19:Q24 F27:Q27" name="Bereich1_1"/>
    <protectedRange sqref="T125 T136 T147 T158 T173 G193" name="Bereich2_2"/>
    <protectedRange sqref="F53:Q53 C54 F55:Q55 C56 F58:Q59 C60 F61:Q61 B63:Q63 B68:Q68" name="Bereich1_3"/>
    <protectedRange sqref="F100:Q101 C109:Q113 B75:Q81 B86:Q92" name="Bereich2_1"/>
    <protectedRange sqref="F34:Q35 C36 F37:Q38 C39 F40:Q40 C41 F42:Q43 C44 F45:Q46 C47" name="Bereich1_2"/>
    <protectedRange sqref="B109:B113" name="Bereich2_1_1"/>
  </protectedRanges>
  <mergeCells count="93">
    <mergeCell ref="C60:D60"/>
    <mergeCell ref="A53:A56"/>
    <mergeCell ref="B53:B54"/>
    <mergeCell ref="C53:E53"/>
    <mergeCell ref="A58:A61"/>
    <mergeCell ref="B42:B44"/>
    <mergeCell ref="C42:E42"/>
    <mergeCell ref="C58:E58"/>
    <mergeCell ref="L159:R159"/>
    <mergeCell ref="L172:R172"/>
    <mergeCell ref="L174:R174"/>
    <mergeCell ref="L183:R183"/>
    <mergeCell ref="L126:R126"/>
    <mergeCell ref="L135:R135"/>
    <mergeCell ref="L137:R137"/>
    <mergeCell ref="L146:R146"/>
    <mergeCell ref="L157:R157"/>
    <mergeCell ref="A1:T1"/>
    <mergeCell ref="A2:T2"/>
    <mergeCell ref="A3:T3"/>
    <mergeCell ref="C4:P4"/>
    <mergeCell ref="B78:E78"/>
    <mergeCell ref="B79:E79"/>
    <mergeCell ref="C39:D39"/>
    <mergeCell ref="B68:E68"/>
    <mergeCell ref="C13:D13"/>
    <mergeCell ref="F15:R15"/>
    <mergeCell ref="L124:R124"/>
    <mergeCell ref="L185:R185"/>
    <mergeCell ref="A127:B127"/>
    <mergeCell ref="C23:E23"/>
    <mergeCell ref="C24:E24"/>
    <mergeCell ref="C54:D54"/>
    <mergeCell ref="B89:E89"/>
    <mergeCell ref="B63:E63"/>
    <mergeCell ref="B92:E92"/>
    <mergeCell ref="A176:A185"/>
    <mergeCell ref="A128:A137"/>
    <mergeCell ref="A165:A174"/>
    <mergeCell ref="M194:R194"/>
    <mergeCell ref="B81:E81"/>
    <mergeCell ref="B86:E86"/>
    <mergeCell ref="B87:E87"/>
    <mergeCell ref="B88:E88"/>
    <mergeCell ref="C103:E103"/>
    <mergeCell ref="L148:R148"/>
    <mergeCell ref="G194:H194"/>
    <mergeCell ref="B75:E75"/>
    <mergeCell ref="B76:E76"/>
    <mergeCell ref="B77:E77"/>
    <mergeCell ref="B90:E90"/>
    <mergeCell ref="B91:E91"/>
    <mergeCell ref="A34:A47"/>
    <mergeCell ref="C44:D44"/>
    <mergeCell ref="B45:B47"/>
    <mergeCell ref="B40:B41"/>
    <mergeCell ref="C37:E37"/>
    <mergeCell ref="A19:A28"/>
    <mergeCell ref="C19:E19"/>
    <mergeCell ref="C41:D41"/>
    <mergeCell ref="B34:B36"/>
    <mergeCell ref="B37:B39"/>
    <mergeCell ref="C35:E35"/>
    <mergeCell ref="A150:A159"/>
    <mergeCell ref="C59:E59"/>
    <mergeCell ref="B55:B56"/>
    <mergeCell ref="C56:D56"/>
    <mergeCell ref="C114:E114"/>
    <mergeCell ref="A117:A126"/>
    <mergeCell ref="B80:E80"/>
    <mergeCell ref="A138:B138"/>
    <mergeCell ref="A139:A148"/>
    <mergeCell ref="B59:B60"/>
    <mergeCell ref="K8:L8"/>
    <mergeCell ref="C47:D47"/>
    <mergeCell ref="R16:R18"/>
    <mergeCell ref="C40:E40"/>
    <mergeCell ref="C12:D12"/>
    <mergeCell ref="C36:D36"/>
    <mergeCell ref="C45:E45"/>
    <mergeCell ref="K12:N12"/>
    <mergeCell ref="F16:Q16"/>
    <mergeCell ref="C34:E34"/>
    <mergeCell ref="A6:T6"/>
    <mergeCell ref="M8:R8"/>
    <mergeCell ref="A30:A32"/>
    <mergeCell ref="C30:E30"/>
    <mergeCell ref="C31:E31"/>
    <mergeCell ref="K13:N13"/>
    <mergeCell ref="C8:I8"/>
    <mergeCell ref="C9:I9"/>
    <mergeCell ref="C11:D11"/>
    <mergeCell ref="K11:N11"/>
  </mergeCells>
  <dataValidations count="2">
    <dataValidation type="list" allowBlank="1" showInputMessage="1" showErrorMessage="1" sqref="O12">
      <formula1>"ja,nein"</formula1>
    </dataValidation>
    <dataValidation type="list" showInputMessage="1" showErrorMessage="1" sqref="O13">
      <formula1>AnzahlSZ</formula1>
    </dataValidation>
  </dataValidations>
  <printOptions horizontalCentered="1"/>
  <pageMargins left="0.3937007874015748" right="0.3937007874015748" top="0.3937007874015748" bottom="0.31496062992125984" header="0.5118110236220472" footer="0.1968503937007874"/>
  <pageSetup fitToHeight="0" horizontalDpi="600" verticalDpi="600" orientation="landscape" paperSize="9" scale="60" r:id="rId4"/>
  <headerFooter alignWithMargins="0">
    <oddFooter>&amp;L&amp;9&amp;A&amp;RSeite &amp;P von &amp;N</oddFooter>
  </headerFooter>
  <rowBreaks count="3" manualBreakCount="3">
    <brk id="47" max="19" man="1"/>
    <brk id="103" max="19" man="1"/>
    <brk id="159" max="19" man="1"/>
  </rowBreaks>
  <drawing r:id="rId3"/>
  <legacyDrawing r:id="rId2"/>
</worksheet>
</file>

<file path=xl/worksheets/sheet3.xml><?xml version="1.0" encoding="utf-8"?>
<worksheet xmlns="http://schemas.openxmlformats.org/spreadsheetml/2006/main" xmlns:r="http://schemas.openxmlformats.org/officeDocument/2006/relationships">
  <sheetPr>
    <tabColor rgb="FFFFC000"/>
  </sheetPr>
  <dimension ref="A1:U199"/>
  <sheetViews>
    <sheetView showGridLines="0" zoomScale="80" zoomScaleNormal="80" zoomScaleSheetLayoutView="100" workbookViewId="0" topLeftCell="A184">
      <selection activeCell="C4" sqref="C4:P4"/>
    </sheetView>
  </sheetViews>
  <sheetFormatPr defaultColWidth="12" defaultRowHeight="12.75"/>
  <cols>
    <col min="1" max="1" width="14.83203125" style="1" customWidth="1"/>
    <col min="2" max="2" width="33.83203125" style="1" customWidth="1"/>
    <col min="3" max="3" width="7.33203125" style="1" customWidth="1"/>
    <col min="4" max="4" width="6" style="1" bestFit="1" customWidth="1"/>
    <col min="5" max="5" width="17.83203125" style="1" customWidth="1"/>
    <col min="6" max="18" width="13.33203125" style="1" customWidth="1"/>
    <col min="19" max="19" width="2.83203125" style="40" customWidth="1"/>
    <col min="20" max="20" width="13.33203125" style="40" customWidth="1"/>
    <col min="21" max="16384" width="12" style="1" customWidth="1"/>
  </cols>
  <sheetData>
    <row r="1" spans="1:20" ht="28.5" customHeight="1">
      <c r="A1" s="465" t="s">
        <v>13</v>
      </c>
      <c r="B1" s="465"/>
      <c r="C1" s="465"/>
      <c r="D1" s="465"/>
      <c r="E1" s="465"/>
      <c r="F1" s="465"/>
      <c r="G1" s="465"/>
      <c r="H1" s="465"/>
      <c r="I1" s="465"/>
      <c r="J1" s="465"/>
      <c r="K1" s="465"/>
      <c r="L1" s="465"/>
      <c r="M1" s="465"/>
      <c r="N1" s="465"/>
      <c r="O1" s="465"/>
      <c r="P1" s="465"/>
      <c r="Q1" s="465"/>
      <c r="R1" s="465"/>
      <c r="S1" s="465"/>
      <c r="T1" s="465"/>
    </row>
    <row r="2" spans="1:20" ht="19.5" customHeight="1">
      <c r="A2" s="466" t="s">
        <v>21</v>
      </c>
      <c r="B2" s="466"/>
      <c r="C2" s="466"/>
      <c r="D2" s="466"/>
      <c r="E2" s="466"/>
      <c r="F2" s="466"/>
      <c r="G2" s="466"/>
      <c r="H2" s="466"/>
      <c r="I2" s="466"/>
      <c r="J2" s="466"/>
      <c r="K2" s="466"/>
      <c r="L2" s="466"/>
      <c r="M2" s="466"/>
      <c r="N2" s="466"/>
      <c r="O2" s="466"/>
      <c r="P2" s="466"/>
      <c r="Q2" s="466"/>
      <c r="R2" s="466"/>
      <c r="S2" s="466"/>
      <c r="T2" s="466"/>
    </row>
    <row r="3" spans="1:20" ht="15" customHeight="1">
      <c r="A3" s="467" t="s">
        <v>36</v>
      </c>
      <c r="B3" s="467"/>
      <c r="C3" s="467"/>
      <c r="D3" s="467"/>
      <c r="E3" s="467"/>
      <c r="F3" s="467"/>
      <c r="G3" s="467"/>
      <c r="H3" s="467"/>
      <c r="I3" s="467"/>
      <c r="J3" s="467"/>
      <c r="K3" s="467"/>
      <c r="L3" s="467"/>
      <c r="M3" s="467"/>
      <c r="N3" s="467"/>
      <c r="O3" s="467"/>
      <c r="P3" s="467"/>
      <c r="Q3" s="467"/>
      <c r="R3" s="467"/>
      <c r="S3" s="467"/>
      <c r="T3" s="467"/>
    </row>
    <row r="4" spans="1:20" ht="19.5" customHeight="1">
      <c r="A4" s="40"/>
      <c r="B4" s="41"/>
      <c r="C4" s="468" t="s">
        <v>157</v>
      </c>
      <c r="D4" s="468"/>
      <c r="E4" s="468"/>
      <c r="F4" s="468"/>
      <c r="G4" s="468"/>
      <c r="H4" s="468"/>
      <c r="I4" s="468"/>
      <c r="J4" s="468"/>
      <c r="K4" s="468"/>
      <c r="L4" s="468"/>
      <c r="M4" s="468"/>
      <c r="N4" s="468"/>
      <c r="O4" s="468"/>
      <c r="P4" s="468"/>
      <c r="Q4" s="41"/>
      <c r="R4" s="150" t="s">
        <v>203</v>
      </c>
      <c r="T4" s="150"/>
    </row>
    <row r="5" spans="1:20" ht="9.75" customHeight="1">
      <c r="A5" s="322"/>
      <c r="B5" s="322"/>
      <c r="C5" s="322"/>
      <c r="D5" s="322"/>
      <c r="E5" s="322"/>
      <c r="F5" s="322"/>
      <c r="G5" s="322"/>
      <c r="H5" s="322"/>
      <c r="I5" s="322"/>
      <c r="J5" s="322"/>
      <c r="K5" s="322"/>
      <c r="L5" s="322"/>
      <c r="M5" s="322"/>
      <c r="N5" s="322"/>
      <c r="O5" s="322"/>
      <c r="P5" s="150"/>
      <c r="Q5" s="40"/>
      <c r="S5" s="1"/>
      <c r="T5" s="1"/>
    </row>
    <row r="6" spans="1:20" ht="19.5" customHeight="1">
      <c r="A6" s="381" t="s">
        <v>181</v>
      </c>
      <c r="B6" s="381"/>
      <c r="C6" s="381"/>
      <c r="D6" s="381"/>
      <c r="E6" s="381"/>
      <c r="F6" s="381"/>
      <c r="G6" s="381"/>
      <c r="H6" s="381"/>
      <c r="I6" s="381"/>
      <c r="J6" s="381"/>
      <c r="K6" s="381"/>
      <c r="L6" s="381"/>
      <c r="M6" s="381"/>
      <c r="N6" s="381"/>
      <c r="O6" s="381"/>
      <c r="P6" s="381"/>
      <c r="Q6" s="381"/>
      <c r="R6" s="381"/>
      <c r="S6" s="381"/>
      <c r="T6" s="381"/>
    </row>
    <row r="7" spans="1:20" ht="19.5" customHeight="1" thickBot="1">
      <c r="A7" s="322"/>
      <c r="B7" s="322"/>
      <c r="C7" s="322"/>
      <c r="D7" s="322"/>
      <c r="E7" s="322"/>
      <c r="F7" s="322"/>
      <c r="G7" s="322"/>
      <c r="H7" s="322"/>
      <c r="I7" s="322"/>
      <c r="J7" s="40"/>
      <c r="K7" s="40"/>
      <c r="L7" s="40"/>
      <c r="M7" s="40"/>
      <c r="N7" s="40"/>
      <c r="O7" s="40"/>
      <c r="P7" s="40"/>
      <c r="Q7" s="40"/>
      <c r="S7" s="1"/>
      <c r="T7" s="1"/>
    </row>
    <row r="8" spans="1:19" ht="27" customHeight="1" thickBot="1">
      <c r="A8" s="40"/>
      <c r="B8" s="42" t="s">
        <v>1</v>
      </c>
      <c r="C8" s="476">
        <f>IF('Berechnung PK (Monat)'!C8:I8=0,"",'Berechnung PK (Monat)'!C8:I8)</f>
      </c>
      <c r="D8" s="476"/>
      <c r="E8" s="476"/>
      <c r="F8" s="476"/>
      <c r="G8" s="476"/>
      <c r="H8" s="476"/>
      <c r="I8" s="477"/>
      <c r="J8" s="84"/>
      <c r="K8" s="403" t="s">
        <v>37</v>
      </c>
      <c r="L8" s="404"/>
      <c r="M8" s="478">
        <f>IF('Berechnung PK (Monat)'!M8:R8="","",'Berechnung PK (Monat)'!M8:R8)</f>
      </c>
      <c r="N8" s="479"/>
      <c r="O8" s="479"/>
      <c r="P8" s="479"/>
      <c r="Q8" s="479"/>
      <c r="R8" s="480"/>
      <c r="S8" s="84"/>
    </row>
    <row r="9" spans="1:18" ht="27" customHeight="1" thickBot="1">
      <c r="A9" s="40"/>
      <c r="B9" s="85" t="s">
        <v>65</v>
      </c>
      <c r="C9" s="483">
        <f>IF('Berechnung PK (Monat)'!C9:I9=0,"",'Berechnung PK (Monat)'!C9:I9)</f>
      </c>
      <c r="D9" s="483"/>
      <c r="E9" s="483"/>
      <c r="F9" s="483"/>
      <c r="G9" s="483"/>
      <c r="H9" s="483"/>
      <c r="I9" s="484"/>
      <c r="J9" s="40"/>
      <c r="K9" s="40"/>
      <c r="L9" s="40"/>
      <c r="M9" s="40"/>
      <c r="N9" s="40"/>
      <c r="O9" s="40"/>
      <c r="P9" s="40"/>
      <c r="Q9" s="40"/>
      <c r="R9" s="40"/>
    </row>
    <row r="10" spans="1:18" ht="7.5" customHeight="1" thickBot="1">
      <c r="A10" s="43"/>
      <c r="B10" s="43"/>
      <c r="C10" s="44"/>
      <c r="D10" s="44"/>
      <c r="E10" s="44"/>
      <c r="F10" s="44"/>
      <c r="G10" s="44"/>
      <c r="H10" s="44"/>
      <c r="I10" s="44"/>
      <c r="J10" s="44"/>
      <c r="K10" s="44"/>
      <c r="L10" s="40"/>
      <c r="M10" s="40"/>
      <c r="N10" s="40"/>
      <c r="O10" s="40"/>
      <c r="P10" s="40"/>
      <c r="Q10" s="40"/>
      <c r="R10" s="40"/>
    </row>
    <row r="11" spans="1:18" ht="20.25" customHeight="1">
      <c r="A11" s="43"/>
      <c r="B11" s="86" t="s">
        <v>54</v>
      </c>
      <c r="C11" s="485">
        <f>'Berechnung PK (Monat)'!C11:D11</f>
        <v>0</v>
      </c>
      <c r="D11" s="486"/>
      <c r="E11" s="87" t="s">
        <v>57</v>
      </c>
      <c r="F11" s="84"/>
      <c r="G11" s="84"/>
      <c r="H11" s="84"/>
      <c r="I11" s="84"/>
      <c r="J11" s="84"/>
      <c r="K11" s="400" t="str">
        <f>CONCATENATE("Höchstbeitragsgrundlage ",RIGHT(M8,4),":")</f>
        <v>Höchstbeitragsgrundlage :</v>
      </c>
      <c r="L11" s="401"/>
      <c r="M11" s="401"/>
      <c r="N11" s="402"/>
      <c r="O11" s="4" t="e">
        <f>'Berechnung PK (Monat)'!O11</f>
        <v>#VALUE!</v>
      </c>
      <c r="P11" s="84"/>
      <c r="Q11" s="84"/>
      <c r="R11" s="84"/>
    </row>
    <row r="12" spans="1:18" ht="20.25" customHeight="1">
      <c r="A12" s="43"/>
      <c r="B12" s="88" t="s">
        <v>55</v>
      </c>
      <c r="C12" s="474">
        <f>'Berechnung PK (Monat)'!C12:D12</f>
        <v>0</v>
      </c>
      <c r="D12" s="475"/>
      <c r="E12" s="89" t="s">
        <v>56</v>
      </c>
      <c r="F12" s="84"/>
      <c r="G12" s="84"/>
      <c r="H12" s="84"/>
      <c r="I12" s="84"/>
      <c r="J12" s="84"/>
      <c r="K12" s="416" t="s">
        <v>137</v>
      </c>
      <c r="L12" s="417"/>
      <c r="M12" s="417"/>
      <c r="N12" s="418"/>
      <c r="O12" s="321" t="str">
        <f>IF('Berechnung PK (Monat)'!O12="","",'Berechnung PK (Monat)'!O12)</f>
        <v>ja</v>
      </c>
      <c r="P12" s="84"/>
      <c r="Q12" s="84"/>
      <c r="R12" s="84"/>
    </row>
    <row r="13" spans="1:20" ht="20.25" customHeight="1" thickBot="1">
      <c r="A13" s="43"/>
      <c r="B13" s="90" t="s">
        <v>61</v>
      </c>
      <c r="C13" s="469">
        <f>'Berechnung PK (Monat)'!C13:D13</f>
        <v>2</v>
      </c>
      <c r="D13" s="470"/>
      <c r="E13" s="91" t="s">
        <v>56</v>
      </c>
      <c r="F13" s="40"/>
      <c r="G13" s="40"/>
      <c r="H13" s="40"/>
      <c r="I13" s="40"/>
      <c r="J13" s="40"/>
      <c r="K13" s="390" t="s">
        <v>178</v>
      </c>
      <c r="L13" s="391"/>
      <c r="M13" s="391"/>
      <c r="N13" s="392"/>
      <c r="O13" s="257">
        <f>IF('Berechnung PK (Monat)'!O13="","",'Berechnung PK (Monat)'!O13)</f>
        <v>2</v>
      </c>
      <c r="P13" s="40"/>
      <c r="Q13" s="40"/>
      <c r="R13" s="40"/>
      <c r="T13" s="1"/>
    </row>
    <row r="14" spans="1:20" ht="7.5" customHeight="1">
      <c r="A14" s="43"/>
      <c r="B14" s="43"/>
      <c r="C14" s="320"/>
      <c r="D14" s="320"/>
      <c r="E14" s="43"/>
      <c r="F14" s="40"/>
      <c r="G14" s="40"/>
      <c r="H14" s="40"/>
      <c r="I14" s="40"/>
      <c r="J14" s="40"/>
      <c r="K14" s="40"/>
      <c r="L14" s="40"/>
      <c r="M14" s="40"/>
      <c r="N14" s="40"/>
      <c r="O14" s="40"/>
      <c r="P14" s="40"/>
      <c r="Q14" s="40"/>
      <c r="R14" s="40"/>
      <c r="T14" s="1"/>
    </row>
    <row r="15" spans="1:20" ht="15" customHeight="1" thickBot="1">
      <c r="A15" s="43"/>
      <c r="B15" s="43"/>
      <c r="C15" s="45"/>
      <c r="D15" s="45"/>
      <c r="E15" s="45"/>
      <c r="F15" s="471" t="s">
        <v>19</v>
      </c>
      <c r="G15" s="471"/>
      <c r="H15" s="471"/>
      <c r="I15" s="471"/>
      <c r="J15" s="471"/>
      <c r="K15" s="471"/>
      <c r="L15" s="471"/>
      <c r="M15" s="471"/>
      <c r="N15" s="471"/>
      <c r="O15" s="471"/>
      <c r="P15" s="471"/>
      <c r="Q15" s="471"/>
      <c r="R15" s="471"/>
      <c r="T15" s="1"/>
    </row>
    <row r="16" spans="1:20" ht="18" customHeight="1">
      <c r="A16" s="43"/>
      <c r="B16" s="43"/>
      <c r="C16" s="46"/>
      <c r="D16" s="46"/>
      <c r="E16" s="46"/>
      <c r="F16" s="419" t="s">
        <v>39</v>
      </c>
      <c r="G16" s="420"/>
      <c r="H16" s="420"/>
      <c r="I16" s="420"/>
      <c r="J16" s="420"/>
      <c r="K16" s="420"/>
      <c r="L16" s="420"/>
      <c r="M16" s="420"/>
      <c r="N16" s="420"/>
      <c r="O16" s="420"/>
      <c r="P16" s="420"/>
      <c r="Q16" s="421"/>
      <c r="R16" s="406" t="s">
        <v>40</v>
      </c>
      <c r="T16" s="1"/>
    </row>
    <row r="17" spans="1:20" ht="6" customHeight="1">
      <c r="A17" s="40"/>
      <c r="B17" s="47"/>
      <c r="C17" s="48"/>
      <c r="D17" s="48"/>
      <c r="E17" s="48"/>
      <c r="F17" s="92"/>
      <c r="G17" s="48"/>
      <c r="H17" s="48"/>
      <c r="I17" s="48"/>
      <c r="J17" s="48"/>
      <c r="K17" s="61"/>
      <c r="L17" s="61"/>
      <c r="M17" s="61"/>
      <c r="N17" s="61"/>
      <c r="O17" s="61"/>
      <c r="P17" s="61"/>
      <c r="Q17" s="93"/>
      <c r="R17" s="407"/>
      <c r="T17" s="1"/>
    </row>
    <row r="18" spans="1:20" ht="16.5" customHeight="1" thickBot="1">
      <c r="A18" s="40"/>
      <c r="B18" s="47"/>
      <c r="C18" s="48"/>
      <c r="D18" s="48"/>
      <c r="E18" s="48"/>
      <c r="F18" s="94" t="s">
        <v>38</v>
      </c>
      <c r="G18" s="95" t="s">
        <v>41</v>
      </c>
      <c r="H18" s="95" t="s">
        <v>42</v>
      </c>
      <c r="I18" s="95" t="s">
        <v>43</v>
      </c>
      <c r="J18" s="95" t="s">
        <v>44</v>
      </c>
      <c r="K18" s="95" t="s">
        <v>45</v>
      </c>
      <c r="L18" s="95" t="s">
        <v>46</v>
      </c>
      <c r="M18" s="95" t="s">
        <v>47</v>
      </c>
      <c r="N18" s="95" t="s">
        <v>48</v>
      </c>
      <c r="O18" s="95" t="s">
        <v>49</v>
      </c>
      <c r="P18" s="95" t="s">
        <v>50</v>
      </c>
      <c r="Q18" s="96" t="s">
        <v>51</v>
      </c>
      <c r="R18" s="408"/>
      <c r="T18" s="1"/>
    </row>
    <row r="19" spans="1:20" ht="21.75" customHeight="1">
      <c r="A19" s="438" t="s">
        <v>9</v>
      </c>
      <c r="B19" s="97" t="s">
        <v>3</v>
      </c>
      <c r="C19" s="388"/>
      <c r="D19" s="388"/>
      <c r="E19" s="441"/>
      <c r="F19" s="11">
        <f>'Berechnung PK (Monat)'!F19</f>
        <v>0</v>
      </c>
      <c r="G19" s="12">
        <f>'Berechnung PK (Monat)'!G19</f>
        <v>0</v>
      </c>
      <c r="H19" s="12">
        <f>'Berechnung PK (Monat)'!H19</f>
        <v>0</v>
      </c>
      <c r="I19" s="12">
        <f>'Berechnung PK (Monat)'!I19</f>
        <v>0</v>
      </c>
      <c r="J19" s="12">
        <f>'Berechnung PK (Monat)'!J19</f>
        <v>0</v>
      </c>
      <c r="K19" s="12">
        <f>'Berechnung PK (Monat)'!K19</f>
        <v>0</v>
      </c>
      <c r="L19" s="12">
        <f>'Berechnung PK (Monat)'!L19</f>
        <v>0</v>
      </c>
      <c r="M19" s="12">
        <f>'Berechnung PK (Monat)'!M19</f>
        <v>0</v>
      </c>
      <c r="N19" s="12">
        <f>'Berechnung PK (Monat)'!N19</f>
        <v>0</v>
      </c>
      <c r="O19" s="12">
        <f>'Berechnung PK (Monat)'!O19</f>
        <v>0</v>
      </c>
      <c r="P19" s="12">
        <f>'Berechnung PK (Monat)'!P19</f>
        <v>0</v>
      </c>
      <c r="Q19" s="4">
        <f>'Berechnung PK (Monat)'!Q19</f>
        <v>0</v>
      </c>
      <c r="R19" s="98">
        <f>SUM(F19:Q19)</f>
        <v>0</v>
      </c>
      <c r="T19" s="1"/>
    </row>
    <row r="20" spans="1:20" ht="21.75" customHeight="1">
      <c r="A20" s="439"/>
      <c r="B20" s="99" t="s">
        <v>20</v>
      </c>
      <c r="C20" s="50"/>
      <c r="D20" s="50"/>
      <c r="E20" s="100"/>
      <c r="F20" s="13">
        <f>'Berechnung PK (Monat)'!F20</f>
        <v>0</v>
      </c>
      <c r="G20" s="14">
        <f>'Berechnung PK (Monat)'!G20</f>
        <v>0</v>
      </c>
      <c r="H20" s="14">
        <f>'Berechnung PK (Monat)'!H20</f>
        <v>0</v>
      </c>
      <c r="I20" s="14">
        <f>'Berechnung PK (Monat)'!I20</f>
        <v>0</v>
      </c>
      <c r="J20" s="14">
        <f>'Berechnung PK (Monat)'!J20</f>
        <v>0</v>
      </c>
      <c r="K20" s="14">
        <f>'Berechnung PK (Monat)'!K20</f>
        <v>0</v>
      </c>
      <c r="L20" s="14">
        <f>'Berechnung PK (Monat)'!L20</f>
        <v>0</v>
      </c>
      <c r="M20" s="14">
        <f>'Berechnung PK (Monat)'!M20</f>
        <v>0</v>
      </c>
      <c r="N20" s="14">
        <f>'Berechnung PK (Monat)'!N20</f>
        <v>0</v>
      </c>
      <c r="O20" s="14">
        <f>'Berechnung PK (Monat)'!O20</f>
        <v>0</v>
      </c>
      <c r="P20" s="14">
        <f>'Berechnung PK (Monat)'!P20</f>
        <v>0</v>
      </c>
      <c r="Q20" s="15">
        <f>'Berechnung PK (Monat)'!Q20</f>
        <v>0</v>
      </c>
      <c r="R20" s="101">
        <f aca="true" t="shared" si="0" ref="R20:R27">SUM(F20:Q20)</f>
        <v>0</v>
      </c>
      <c r="T20" s="1"/>
    </row>
    <row r="21" spans="1:20" ht="21.75" customHeight="1">
      <c r="A21" s="439"/>
      <c r="B21" s="99" t="s">
        <v>8</v>
      </c>
      <c r="C21" s="50"/>
      <c r="D21" s="50"/>
      <c r="E21" s="100"/>
      <c r="F21" s="13">
        <f>'Berechnung PK (Monat)'!F21</f>
        <v>0</v>
      </c>
      <c r="G21" s="14">
        <f>'Berechnung PK (Monat)'!G21</f>
        <v>0</v>
      </c>
      <c r="H21" s="14">
        <f>'Berechnung PK (Monat)'!H21</f>
        <v>0</v>
      </c>
      <c r="I21" s="14">
        <f>'Berechnung PK (Monat)'!I21</f>
        <v>0</v>
      </c>
      <c r="J21" s="14">
        <f>'Berechnung PK (Monat)'!J21</f>
        <v>0</v>
      </c>
      <c r="K21" s="14">
        <f>'Berechnung PK (Monat)'!K21</f>
        <v>0</v>
      </c>
      <c r="L21" s="14">
        <f>'Berechnung PK (Monat)'!L21</f>
        <v>0</v>
      </c>
      <c r="M21" s="14">
        <f>'Berechnung PK (Monat)'!M21</f>
        <v>0</v>
      </c>
      <c r="N21" s="14">
        <f>'Berechnung PK (Monat)'!N21</f>
        <v>0</v>
      </c>
      <c r="O21" s="14">
        <f>'Berechnung PK (Monat)'!O21</f>
        <v>0</v>
      </c>
      <c r="P21" s="14">
        <f>'Berechnung PK (Monat)'!P21</f>
        <v>0</v>
      </c>
      <c r="Q21" s="15">
        <f>'Berechnung PK (Monat)'!Q21</f>
        <v>0</v>
      </c>
      <c r="R21" s="101">
        <f t="shared" si="0"/>
        <v>0</v>
      </c>
      <c r="T21" s="1"/>
    </row>
    <row r="22" spans="1:20" ht="21.75" customHeight="1">
      <c r="A22" s="439"/>
      <c r="B22" s="99" t="s">
        <v>17</v>
      </c>
      <c r="C22" s="50"/>
      <c r="D22" s="50"/>
      <c r="E22" s="100"/>
      <c r="F22" s="13">
        <f>'Berechnung PK (Monat)'!F22</f>
        <v>0</v>
      </c>
      <c r="G22" s="14">
        <f>'Berechnung PK (Monat)'!G22</f>
        <v>0</v>
      </c>
      <c r="H22" s="14">
        <f>'Berechnung PK (Monat)'!H22</f>
        <v>0</v>
      </c>
      <c r="I22" s="14">
        <f>'Berechnung PK (Monat)'!I22</f>
        <v>0</v>
      </c>
      <c r="J22" s="14">
        <f>'Berechnung PK (Monat)'!J22</f>
        <v>0</v>
      </c>
      <c r="K22" s="14">
        <f>'Berechnung PK (Monat)'!K22</f>
        <v>0</v>
      </c>
      <c r="L22" s="14">
        <f>'Berechnung PK (Monat)'!L22</f>
        <v>0</v>
      </c>
      <c r="M22" s="14">
        <f>'Berechnung PK (Monat)'!M22</f>
        <v>0</v>
      </c>
      <c r="N22" s="14">
        <f>'Berechnung PK (Monat)'!N22</f>
        <v>0</v>
      </c>
      <c r="O22" s="14">
        <f>'Berechnung PK (Monat)'!O22</f>
        <v>0</v>
      </c>
      <c r="P22" s="14">
        <f>'Berechnung PK (Monat)'!P22</f>
        <v>0</v>
      </c>
      <c r="Q22" s="15">
        <f>'Berechnung PK (Monat)'!Q22</f>
        <v>0</v>
      </c>
      <c r="R22" s="101">
        <f t="shared" si="0"/>
        <v>0</v>
      </c>
      <c r="T22" s="1"/>
    </row>
    <row r="23" spans="1:20" ht="21.75" customHeight="1">
      <c r="A23" s="439"/>
      <c r="B23" s="102" t="s">
        <v>7</v>
      </c>
      <c r="C23" s="460"/>
      <c r="D23" s="460"/>
      <c r="E23" s="460"/>
      <c r="F23" s="16">
        <f>'Berechnung PK (Monat)'!F23</f>
        <v>0</v>
      </c>
      <c r="G23" s="17">
        <f>'Berechnung PK (Monat)'!G23</f>
        <v>0</v>
      </c>
      <c r="H23" s="17">
        <f>'Berechnung PK (Monat)'!H23</f>
        <v>0</v>
      </c>
      <c r="I23" s="17">
        <f>'Berechnung PK (Monat)'!I23</f>
        <v>0</v>
      </c>
      <c r="J23" s="17">
        <f>'Berechnung PK (Monat)'!J23</f>
        <v>0</v>
      </c>
      <c r="K23" s="17">
        <f>'Berechnung PK (Monat)'!K23</f>
        <v>0</v>
      </c>
      <c r="L23" s="17">
        <f>'Berechnung PK (Monat)'!L23</f>
        <v>0</v>
      </c>
      <c r="M23" s="17">
        <f>'Berechnung PK (Monat)'!M23</f>
        <v>0</v>
      </c>
      <c r="N23" s="17">
        <f>'Berechnung PK (Monat)'!N23</f>
        <v>0</v>
      </c>
      <c r="O23" s="17">
        <f>'Berechnung PK (Monat)'!O23</f>
        <v>0</v>
      </c>
      <c r="P23" s="17">
        <f>'Berechnung PK (Monat)'!P23</f>
        <v>0</v>
      </c>
      <c r="Q23" s="7">
        <f>'Berechnung PK (Monat)'!Q23</f>
        <v>0</v>
      </c>
      <c r="R23" s="103">
        <f t="shared" si="0"/>
        <v>0</v>
      </c>
      <c r="T23" s="1"/>
    </row>
    <row r="24" spans="1:20" ht="21.75" customHeight="1">
      <c r="A24" s="439"/>
      <c r="B24" s="104" t="s">
        <v>147</v>
      </c>
      <c r="C24" s="389"/>
      <c r="D24" s="389"/>
      <c r="E24" s="389"/>
      <c r="F24" s="18">
        <f>'Berechnung PK (Monat)'!F24</f>
        <v>0</v>
      </c>
      <c r="G24" s="19">
        <f>'Berechnung PK (Monat)'!G24</f>
        <v>0</v>
      </c>
      <c r="H24" s="19">
        <f>'Berechnung PK (Monat)'!H24</f>
        <v>0</v>
      </c>
      <c r="I24" s="19">
        <f>'Berechnung PK (Monat)'!I24</f>
        <v>0</v>
      </c>
      <c r="J24" s="19">
        <f>'Berechnung PK (Monat)'!J24</f>
        <v>0</v>
      </c>
      <c r="K24" s="19">
        <f>'Berechnung PK (Monat)'!K24</f>
        <v>0</v>
      </c>
      <c r="L24" s="19">
        <f>'Berechnung PK (Monat)'!L24</f>
        <v>0</v>
      </c>
      <c r="M24" s="19">
        <f>'Berechnung PK (Monat)'!M24</f>
        <v>0</v>
      </c>
      <c r="N24" s="19">
        <f>'Berechnung PK (Monat)'!N24</f>
        <v>0</v>
      </c>
      <c r="O24" s="19">
        <f>'Berechnung PK (Monat)'!O24</f>
        <v>0</v>
      </c>
      <c r="P24" s="19">
        <f>'Berechnung PK (Monat)'!P24</f>
        <v>0</v>
      </c>
      <c r="Q24" s="20">
        <f>'Berechnung PK (Monat)'!Q24</f>
        <v>0</v>
      </c>
      <c r="R24" s="103">
        <f t="shared" si="0"/>
        <v>0</v>
      </c>
      <c r="T24" s="1"/>
    </row>
    <row r="25" spans="1:20" ht="21.75" customHeight="1">
      <c r="A25" s="439"/>
      <c r="B25" s="104" t="s">
        <v>71</v>
      </c>
      <c r="C25" s="52"/>
      <c r="D25" s="52"/>
      <c r="E25" s="52"/>
      <c r="F25" s="105">
        <f aca="true" t="shared" si="1" ref="F25:Q25">F82</f>
        <v>0</v>
      </c>
      <c r="G25" s="106">
        <f t="shared" si="1"/>
        <v>0</v>
      </c>
      <c r="H25" s="106">
        <f t="shared" si="1"/>
        <v>0</v>
      </c>
      <c r="I25" s="106">
        <f t="shared" si="1"/>
        <v>0</v>
      </c>
      <c r="J25" s="106">
        <f t="shared" si="1"/>
        <v>0</v>
      </c>
      <c r="K25" s="106">
        <f t="shared" si="1"/>
        <v>0</v>
      </c>
      <c r="L25" s="106">
        <f t="shared" si="1"/>
        <v>0</v>
      </c>
      <c r="M25" s="106">
        <f t="shared" si="1"/>
        <v>0</v>
      </c>
      <c r="N25" s="106">
        <f t="shared" si="1"/>
        <v>0</v>
      </c>
      <c r="O25" s="106">
        <f t="shared" si="1"/>
        <v>0</v>
      </c>
      <c r="P25" s="106">
        <f t="shared" si="1"/>
        <v>0</v>
      </c>
      <c r="Q25" s="107">
        <f t="shared" si="1"/>
        <v>0</v>
      </c>
      <c r="R25" s="108">
        <f t="shared" si="0"/>
        <v>0</v>
      </c>
      <c r="T25" s="1"/>
    </row>
    <row r="26" spans="1:20" ht="21.75" customHeight="1">
      <c r="A26" s="439"/>
      <c r="B26" s="161" t="s">
        <v>90</v>
      </c>
      <c r="C26" s="51"/>
      <c r="D26" s="51"/>
      <c r="E26" s="51"/>
      <c r="F26" s="109">
        <f aca="true" t="shared" si="2" ref="F26:Q26">F93</f>
        <v>0</v>
      </c>
      <c r="G26" s="110">
        <f t="shared" si="2"/>
        <v>0</v>
      </c>
      <c r="H26" s="110">
        <f t="shared" si="2"/>
        <v>0</v>
      </c>
      <c r="I26" s="110">
        <f t="shared" si="2"/>
        <v>0</v>
      </c>
      <c r="J26" s="110">
        <f t="shared" si="2"/>
        <v>0</v>
      </c>
      <c r="K26" s="110">
        <f t="shared" si="2"/>
        <v>0</v>
      </c>
      <c r="L26" s="110">
        <f t="shared" si="2"/>
        <v>0</v>
      </c>
      <c r="M26" s="110">
        <f t="shared" si="2"/>
        <v>0</v>
      </c>
      <c r="N26" s="110">
        <f t="shared" si="2"/>
        <v>0</v>
      </c>
      <c r="O26" s="110">
        <f t="shared" si="2"/>
        <v>0</v>
      </c>
      <c r="P26" s="110">
        <f t="shared" si="2"/>
        <v>0</v>
      </c>
      <c r="Q26" s="111">
        <f t="shared" si="2"/>
        <v>0</v>
      </c>
      <c r="R26" s="103">
        <f t="shared" si="0"/>
        <v>0</v>
      </c>
      <c r="T26" s="1"/>
    </row>
    <row r="27" spans="1:20" ht="21.75" customHeight="1" thickBot="1">
      <c r="A27" s="439"/>
      <c r="B27" s="160" t="s">
        <v>89</v>
      </c>
      <c r="C27" s="50"/>
      <c r="D27" s="50"/>
      <c r="E27" s="50"/>
      <c r="F27" s="29">
        <f>'Berechnung PK (Monat)'!F27</f>
        <v>0</v>
      </c>
      <c r="G27" s="30">
        <f>'Berechnung PK (Monat)'!G27</f>
        <v>0</v>
      </c>
      <c r="H27" s="30">
        <f>'Berechnung PK (Monat)'!H27</f>
        <v>0</v>
      </c>
      <c r="I27" s="30">
        <f>'Berechnung PK (Monat)'!I27</f>
        <v>0</v>
      </c>
      <c r="J27" s="30">
        <f>'Berechnung PK (Monat)'!J27</f>
        <v>0</v>
      </c>
      <c r="K27" s="30">
        <f>'Berechnung PK (Monat)'!K27</f>
        <v>0</v>
      </c>
      <c r="L27" s="30">
        <f>'Berechnung PK (Monat)'!L27</f>
        <v>0</v>
      </c>
      <c r="M27" s="30">
        <f>'Berechnung PK (Monat)'!M27</f>
        <v>0</v>
      </c>
      <c r="N27" s="30">
        <f>'Berechnung PK (Monat)'!N27</f>
        <v>0</v>
      </c>
      <c r="O27" s="30">
        <f>'Berechnung PK (Monat)'!O27</f>
        <v>0</v>
      </c>
      <c r="P27" s="30">
        <f>'Berechnung PK (Monat)'!P27</f>
        <v>0</v>
      </c>
      <c r="Q27" s="5">
        <f>'Berechnung PK (Monat)'!Q27</f>
        <v>0</v>
      </c>
      <c r="R27" s="101">
        <f t="shared" si="0"/>
        <v>0</v>
      </c>
      <c r="T27" s="1"/>
    </row>
    <row r="28" spans="1:20" ht="21.75" customHeight="1" thickBot="1">
      <c r="A28" s="440"/>
      <c r="B28" s="313" t="s">
        <v>69</v>
      </c>
      <c r="C28" s="314"/>
      <c r="D28" s="314"/>
      <c r="E28" s="315"/>
      <c r="F28" s="145">
        <f>SUM(F19:F27)-F20</f>
        <v>0</v>
      </c>
      <c r="G28" s="146">
        <f aca="true" t="shared" si="3" ref="G28:Q28">SUM(G19:G27)-G20</f>
        <v>0</v>
      </c>
      <c r="H28" s="146">
        <f t="shared" si="3"/>
        <v>0</v>
      </c>
      <c r="I28" s="146">
        <f t="shared" si="3"/>
        <v>0</v>
      </c>
      <c r="J28" s="146">
        <f t="shared" si="3"/>
        <v>0</v>
      </c>
      <c r="K28" s="146">
        <f t="shared" si="3"/>
        <v>0</v>
      </c>
      <c r="L28" s="146">
        <f t="shared" si="3"/>
        <v>0</v>
      </c>
      <c r="M28" s="146">
        <f t="shared" si="3"/>
        <v>0</v>
      </c>
      <c r="N28" s="146">
        <f t="shared" si="3"/>
        <v>0</v>
      </c>
      <c r="O28" s="146">
        <f t="shared" si="3"/>
        <v>0</v>
      </c>
      <c r="P28" s="146">
        <f t="shared" si="3"/>
        <v>0</v>
      </c>
      <c r="Q28" s="147">
        <f t="shared" si="3"/>
        <v>0</v>
      </c>
      <c r="R28" s="54">
        <f>SUM(F28:Q28)</f>
        <v>0</v>
      </c>
      <c r="T28" s="1"/>
    </row>
    <row r="29" spans="1:20" ht="7.5" customHeight="1" thickBot="1">
      <c r="A29" s="40"/>
      <c r="B29" s="47"/>
      <c r="C29" s="48"/>
      <c r="D29" s="48"/>
      <c r="E29" s="48"/>
      <c r="F29" s="113"/>
      <c r="G29" s="113"/>
      <c r="H29" s="113"/>
      <c r="I29" s="113"/>
      <c r="J29" s="113"/>
      <c r="K29" s="113"/>
      <c r="L29" s="113"/>
      <c r="M29" s="113"/>
      <c r="N29" s="113"/>
      <c r="O29" s="113"/>
      <c r="P29" s="113"/>
      <c r="Q29" s="113"/>
      <c r="R29" s="55"/>
      <c r="T29" s="1"/>
    </row>
    <row r="30" spans="1:20" ht="21.75" customHeight="1">
      <c r="A30" s="385" t="s">
        <v>171</v>
      </c>
      <c r="B30" s="311" t="s">
        <v>7</v>
      </c>
      <c r="C30" s="388"/>
      <c r="D30" s="388"/>
      <c r="E30" s="388"/>
      <c r="F30" s="11">
        <f>IF(F23=0,0,IF(SUM($F$26:F$26)=0,F23,IF($Q$19&gt;0,MIN(F23,($R$19+$R$21+$R$22+$R$25)/COUNTA($F$19:$Q$19)*(2/$O$13)),MIN(F23,(SUM($F$19:F$19)+SUM($F$21:F$21)+SUM($F$22:F$22)+SUM($F$25:F$25))/COUNTA($F$19:F$19)*(2/$O$13)))))</f>
        <v>0</v>
      </c>
      <c r="G30" s="12">
        <f>IF(G23=0,0,IF(SUM($F$26:G$26)=0,G23,IF($Q$19&gt;0,MIN(G23,($R$19+$R$21+$R$22+$R$25)/COUNTA($F$19:$Q$19)*(2/$O$13)),MIN(G23,(SUM($F$19:G$19)+SUM($F$21:G$21)+SUM($F$22:G$22)+SUM($F$25:G$25))/COUNTA($F$19:G$19)*(2/$O$13)))))</f>
        <v>0</v>
      </c>
      <c r="H30" s="12">
        <f>IF(H23=0,0,IF(SUM($F$26:H$26)=0,H23,IF($Q$19&gt;0,MIN(H23,($R$19+$R$21+$R$22+$R$25)/COUNTA($F$19:$Q$19)*(2/$O$13)),MIN(H23,(SUM($F$19:H$19)+SUM($F$21:H$21)+SUM($F$22:H$22)+SUM($F$25:H$25))/COUNTA($F$19:H$19)*(2/$O$13)))))</f>
        <v>0</v>
      </c>
      <c r="I30" s="12">
        <f>IF(I23=0,0,IF(SUM($F$26:I$26)=0,I23,IF($Q$19&gt;0,MIN(I23,($R$19+$R$21+$R$22+$R$25)/COUNTA($F$19:$Q$19)*(2/$O$13)),MIN(I23,(SUM($F$19:I$19)+SUM($F$21:I$21)+SUM($F$22:I$22)+SUM($F$25:I$25))/COUNTA($F$19:I$19)*(2/$O$13)))))</f>
        <v>0</v>
      </c>
      <c r="J30" s="12">
        <f>IF(J23=0,0,IF(SUM($F$26:J$26)=0,J23,IF($Q$19&gt;0,MIN(J23,($R$19+$R$21+$R$22+$R$25)/COUNTA($F$19:$Q$19)*(2/$O$13)),MIN(J23,(SUM($F$19:J$19)+SUM($F$21:J$21)+SUM($F$22:J$22)+SUM($F$25:J$25))/COUNTA($F$19:J$19)*(2/$O$13)))))</f>
        <v>0</v>
      </c>
      <c r="K30" s="12">
        <f>IF(K23=0,0,IF(SUM($F$26:K$26)=0,K23,IF($Q$19&gt;0,MIN(K23,($R$19+$R$21+$R$22+$R$25)/COUNTA($F$19:$Q$19)*(2/$O$13)),MIN(K23,(SUM($F$19:K$19)+SUM($F$21:K$21)+SUM($F$22:K$22)+SUM($F$25:K$25))/COUNTA($F$19:K$19)*(2/$O$13)))))</f>
        <v>0</v>
      </c>
      <c r="L30" s="12">
        <f>IF(L23=0,0,IF(SUM($F$26:L$26)=0,L23,IF($Q$19&gt;0,MIN(L23,($R$19+$R$21+$R$22+$R$25)/COUNTA($F$19:$Q$19)*(2/$O$13)),MIN(L23,(SUM($F$19:L$19)+SUM($F$21:L$21)+SUM($F$22:L$22)+SUM($F$25:L$25))/COUNTA($F$19:L$19)*(2/$O$13)))))</f>
        <v>0</v>
      </c>
      <c r="M30" s="12">
        <f>IF(M23=0,0,IF(SUM($F$26:M$26)=0,M23,IF($Q$19&gt;0,MIN(M23,($R$19+$R$21+$R$22+$R$25)/COUNTA($F$19:$Q$19)*(2/$O$13)),MIN(M23,(SUM($F$19:M$19)+SUM($F$21:M$21)+SUM($F$22:M$22)+SUM($F$25:M$25))/COUNTA($F$19:M$19)*(2/$O$13)))))</f>
        <v>0</v>
      </c>
      <c r="N30" s="12">
        <f>IF(N23=0,0,IF(SUM($F$26:N$26)=0,N23,IF($Q$19&gt;0,MIN(N23,($R$19+$R$21+$R$22+$R$25)/COUNTA($F$19:$Q$19)*(2/$O$13)),MIN(N23,(SUM($F$19:N$19)+SUM($F$21:N$21)+SUM($F$22:N$22)+SUM($F$25:N$25))/COUNTA($F$19:N$19)*(2/$O$13)))))</f>
        <v>0</v>
      </c>
      <c r="O30" s="12">
        <f>IF(O23=0,0,IF(SUM($F$26:O$26)=0,O23,IF($Q$19&gt;0,MIN(O23,($R$19+$R$21+$R$22+$R$25)/COUNTA($F$19:$Q$19)*(2/$O$13)),MIN(O23,(SUM($F$19:O$19)+SUM($F$21:O$21)+SUM($F$22:O$22)+SUM($F$25:O$25))/COUNTA($F$19:O$19)*(2/$O$13)))))</f>
        <v>0</v>
      </c>
      <c r="P30" s="12">
        <f>IF(P23=0,0,IF(SUM($F$26:P$26)=0,P23,IF($Q$19&gt;0,MIN(P23,($R$19+$R$21+$R$22+$R$25)/COUNTA($F$19:$Q$19)*(2/$O$13)),MIN(P23,(SUM($F$19:P$19)+SUM($F$21:P$21)+SUM($F$22:P$22)+SUM($F$25:P$25))/COUNTA($F$19:P$19)*(2/$O$13)))))</f>
        <v>0</v>
      </c>
      <c r="Q30" s="4">
        <f>IF(Q23=0,0,IF(SUM($F$26:Q$26)=0,Q23,IF($Q$19&gt;0,MIN(Q23,($R$19+$R$21+$R$22+$R$25)/COUNTA($F$19:$Q$19)*(2/$O$13)),MIN(Q23,(SUM($F$19:Q$19)+SUM($F$21:Q$21)+SUM($F$22:Q$22)+SUM($F$25:Q$25))/COUNTA($F$19:Q$19)*(2/$O$13)))))</f>
        <v>0</v>
      </c>
      <c r="R30" s="98">
        <f>SUM(F30:Q30)</f>
        <v>0</v>
      </c>
      <c r="T30" s="1"/>
    </row>
    <row r="31" spans="1:20" ht="21.75" customHeight="1" thickBot="1">
      <c r="A31" s="386"/>
      <c r="B31" s="312" t="s">
        <v>147</v>
      </c>
      <c r="C31" s="389"/>
      <c r="D31" s="389"/>
      <c r="E31" s="389"/>
      <c r="F31" s="29">
        <f>IF(F24=0,0,IF(SUM($F$26:F$26)=0,F24,IF($Q$19&gt;0,MIN(F24,($R$19+$R$21+$R$22+$R$25)/COUNTA($F$19:$Q$19)*(2/$O$13)),MIN(F24,(SUM($F$19:F$19)+SUM($F$21:F$21)+SUM($F$22:F$22)+SUM($F$25:F$25))/COUNTA($F$19:F$19)*(2/$O$13)))))</f>
        <v>0</v>
      </c>
      <c r="G31" s="30">
        <f>IF(G24=0,0,IF(SUM($F$26:G$26)=0,G24,IF($Q$19&gt;0,MIN(G24,($R$19+$R$21+$R$22+$R$25)/COUNTA($F$19:$Q$19)*(2/$O$13)),MIN(G24,(SUM($F$19:G$19)+SUM($F$21:G$21)+SUM($F$22:G$22)+SUM($F$25:G$25))/COUNTA($F$19:G$19)*(2/$O$13)))))</f>
        <v>0</v>
      </c>
      <c r="H31" s="30">
        <f>IF(H24=0,0,IF(SUM($F$26:H$26)=0,H24,IF($Q$19&gt;0,MIN(H24,($R$19+$R$21+$R$22+$R$25)/COUNTA($F$19:$Q$19)*(2/$O$13)),MIN(H24,(SUM($F$19:H$19)+SUM($F$21:H$21)+SUM($F$22:H$22)+SUM($F$25:H$25))/COUNTA($F$19:H$19)*(2/$O$13)))))</f>
        <v>0</v>
      </c>
      <c r="I31" s="30">
        <f>IF(I24=0,0,IF(SUM($F$26:I$26)=0,I24,IF($Q$19&gt;0,MIN(I24,($R$19+$R$21+$R$22+$R$25)/COUNTA($F$19:$Q$19)*(2/$O$13)),MIN(I24,(SUM($F$19:I$19)+SUM($F$21:I$21)+SUM($F$22:I$22)+SUM($F$25:I$25))/COUNTA($F$19:I$19)*(2/$O$13)))))</f>
        <v>0</v>
      </c>
      <c r="J31" s="30">
        <f>IF(J24=0,0,IF(SUM($F$26:J$26)=0,J24,IF($Q$19&gt;0,MIN(J24,($R$19+$R$21+$R$22+$R$25)/COUNTA($F$19:$Q$19)*(2/$O$13)),MIN(J24,(SUM($F$19:J$19)+SUM($F$21:J$21)+SUM($F$22:J$22)+SUM($F$25:J$25))/COUNTA($F$19:J$19)*(2/$O$13)))))</f>
        <v>0</v>
      </c>
      <c r="K31" s="30">
        <f>IF(K24=0,0,IF(SUM($F$26:K$26)=0,K24,IF($Q$19&gt;0,MIN(K24,($R$19+$R$21+$R$22+$R$25)/COUNTA($F$19:$Q$19)*(2/$O$13)),MIN(K24,(SUM($F$19:K$19)+SUM($F$21:K$21)+SUM($F$22:K$22)+SUM($F$25:K$25))/COUNTA($F$19:K$19)*(2/$O$13)))))</f>
        <v>0</v>
      </c>
      <c r="L31" s="30">
        <f>IF(L24=0,0,IF(SUM($F$26:L$26)=0,L24,IF($Q$19&gt;0,MIN(L24,($R$19+$R$21+$R$22+$R$25)/COUNTA($F$19:$Q$19)*(2/$O$13)),MIN(L24,(SUM($F$19:L$19)+SUM($F$21:L$21)+SUM($F$22:L$22)+SUM($F$25:L$25))/COUNTA($F$19:L$19)*(2/$O$13)))))</f>
        <v>0</v>
      </c>
      <c r="M31" s="30">
        <f>IF(M24=0,0,IF(SUM($F$26:M$26)=0,M24,IF($Q$19&gt;0,MIN(M24,($R$19+$R$21+$R$22+$R$25)/COUNTA($F$19:$Q$19)*(2/$O$13)),MIN(M24,(SUM($F$19:M$19)+SUM($F$21:M$21)+SUM($F$22:M$22)+SUM($F$25:M$25))/COUNTA($F$19:M$19)*(2/$O$13)))))</f>
        <v>0</v>
      </c>
      <c r="N31" s="30">
        <f>IF(N24=0,0,IF(SUM($F$26:N$26)=0,N24,IF($Q$19&gt;0,MIN(N24,($R$19+$R$21+$R$22+$R$25)/COUNTA($F$19:$Q$19)*(2/$O$13)),MIN(N24,(SUM($F$19:N$19)+SUM($F$21:N$21)+SUM($F$22:N$22)+SUM($F$25:N$25))/COUNTA($F$19:N$19)*(2/$O$13)))))</f>
        <v>0</v>
      </c>
      <c r="O31" s="30">
        <f>IF(O24=0,0,IF(SUM($F$26:O$26)=0,O24,IF($Q$19&gt;0,MIN(O24,($R$19+$R$21+$R$22+$R$25)/COUNTA($F$19:$Q$19)*(2/$O$13)),MIN(O24,(SUM($F$19:O$19)+SUM($F$21:O$21)+SUM($F$22:O$22)+SUM($F$25:O$25))/COUNTA($F$19:O$19)*(2/$O$13)))))</f>
        <v>0</v>
      </c>
      <c r="P31" s="30">
        <f>IF(P24=0,0,IF(SUM($F$26:P$26)=0,P24,IF($Q$19&gt;0,MIN(P24,($R$19+$R$21+$R$22+$R$25)/COUNTA($F$19:$Q$19)*(2/$O$13)),MIN(P24,(SUM($F$19:P$19)+SUM($F$21:P$21)+SUM($F$22:P$22)+SUM($F$25:P$25))/COUNTA($F$19:P$19)*(2/$O$13)))))</f>
        <v>0</v>
      </c>
      <c r="Q31" s="5">
        <f>IF(Q24=0,0,IF(SUM($F$26:Q$26)=0,Q24,IF($Q$19&gt;0,MIN(Q24,($R$19+$R$21+$R$22+$R$25)/COUNTA($F$19:$Q$19)*(2/$O$13)),MIN(Q24,(SUM($F$19:Q$19)+SUM($F$21:Q$21)+SUM($F$22:Q$22)+SUM($F$25:Q$25))/COUNTA($F$19:Q$19)*(2/$O$13)))))</f>
        <v>0</v>
      </c>
      <c r="R31" s="108">
        <f>SUM(F31:Q31)</f>
        <v>0</v>
      </c>
      <c r="T31" s="1"/>
    </row>
    <row r="32" spans="1:20" ht="21.75" customHeight="1" thickBot="1">
      <c r="A32" s="387"/>
      <c r="B32" s="313" t="s">
        <v>70</v>
      </c>
      <c r="C32" s="314"/>
      <c r="D32" s="314"/>
      <c r="E32" s="315"/>
      <c r="F32" s="145">
        <f aca="true" t="shared" si="4" ref="F32:Q32">IF((F30+F31)=0,F19+F21+F22+F25+F27,F19+F21+F22+F30+F31+F25+F27)</f>
        <v>0</v>
      </c>
      <c r="G32" s="146">
        <f t="shared" si="4"/>
        <v>0</v>
      </c>
      <c r="H32" s="146">
        <f t="shared" si="4"/>
        <v>0</v>
      </c>
      <c r="I32" s="146">
        <f t="shared" si="4"/>
        <v>0</v>
      </c>
      <c r="J32" s="146">
        <f t="shared" si="4"/>
        <v>0</v>
      </c>
      <c r="K32" s="146">
        <f t="shared" si="4"/>
        <v>0</v>
      </c>
      <c r="L32" s="146">
        <f t="shared" si="4"/>
        <v>0</v>
      </c>
      <c r="M32" s="146">
        <f t="shared" si="4"/>
        <v>0</v>
      </c>
      <c r="N32" s="146">
        <f t="shared" si="4"/>
        <v>0</v>
      </c>
      <c r="O32" s="146">
        <f t="shared" si="4"/>
        <v>0</v>
      </c>
      <c r="P32" s="146">
        <f t="shared" si="4"/>
        <v>0</v>
      </c>
      <c r="Q32" s="147">
        <f t="shared" si="4"/>
        <v>0</v>
      </c>
      <c r="R32" s="54">
        <f>SUM(F32:Q32)</f>
        <v>0</v>
      </c>
      <c r="T32" s="1"/>
    </row>
    <row r="33" spans="1:20" ht="7.5" customHeight="1" thickBot="1">
      <c r="A33" s="40"/>
      <c r="B33" s="47"/>
      <c r="C33" s="48"/>
      <c r="D33" s="48"/>
      <c r="E33" s="48"/>
      <c r="F33" s="113" t="e">
        <f>2*$O$11-SUM($E$29:E31)</f>
        <v>#VALUE!</v>
      </c>
      <c r="G33" s="113" t="e">
        <f>2*$O$11-SUM($E$29:F31)</f>
        <v>#VALUE!</v>
      </c>
      <c r="H33" s="113" t="e">
        <f>2*$O$11-SUM($E$29:G31)</f>
        <v>#VALUE!</v>
      </c>
      <c r="I33" s="113" t="e">
        <f>2*$O$11-SUM($E$29:H31)</f>
        <v>#VALUE!</v>
      </c>
      <c r="J33" s="113" t="e">
        <f>2*$O$11-SUM($E$29:I31)</f>
        <v>#VALUE!</v>
      </c>
      <c r="K33" s="113" t="e">
        <f>2*$O$11-SUM($E$29:J31)</f>
        <v>#VALUE!</v>
      </c>
      <c r="L33" s="113" t="e">
        <f>2*$O$11-SUM($E$29:K31)</f>
        <v>#VALUE!</v>
      </c>
      <c r="M33" s="113" t="e">
        <f>2*$O$11-SUM($E$29:L31)</f>
        <v>#VALUE!</v>
      </c>
      <c r="N33" s="113" t="e">
        <f>2*$O$11-SUM($E$29:M31)</f>
        <v>#VALUE!</v>
      </c>
      <c r="O33" s="113" t="e">
        <f>2*$O$11-SUM($E$29:N31)</f>
        <v>#VALUE!</v>
      </c>
      <c r="P33" s="113" t="e">
        <f>2*$O$11-SUM($E$29:O31)</f>
        <v>#VALUE!</v>
      </c>
      <c r="Q33" s="113" t="e">
        <f>2*$O$11-SUM($E$29:P31)</f>
        <v>#VALUE!</v>
      </c>
      <c r="R33" s="55"/>
      <c r="T33" s="1"/>
    </row>
    <row r="34" spans="1:20" ht="15.75" customHeight="1">
      <c r="A34" s="438" t="s">
        <v>6</v>
      </c>
      <c r="B34" s="481" t="s">
        <v>24</v>
      </c>
      <c r="C34" s="422" t="s">
        <v>209</v>
      </c>
      <c r="D34" s="423"/>
      <c r="E34" s="424"/>
      <c r="F34" s="352">
        <f>F19+F21+F22+F25+F37</f>
        <v>0</v>
      </c>
      <c r="G34" s="353">
        <f aca="true" t="shared" si="5" ref="G34:Q34">G19+G21+G22+G25+G37</f>
        <v>0</v>
      </c>
      <c r="H34" s="353">
        <f t="shared" si="5"/>
        <v>0</v>
      </c>
      <c r="I34" s="353">
        <f t="shared" si="5"/>
        <v>0</v>
      </c>
      <c r="J34" s="353">
        <f t="shared" si="5"/>
        <v>0</v>
      </c>
      <c r="K34" s="353">
        <f t="shared" si="5"/>
        <v>0</v>
      </c>
      <c r="L34" s="353">
        <f t="shared" si="5"/>
        <v>0</v>
      </c>
      <c r="M34" s="353">
        <f t="shared" si="5"/>
        <v>0</v>
      </c>
      <c r="N34" s="353">
        <f t="shared" si="5"/>
        <v>0</v>
      </c>
      <c r="O34" s="353">
        <f t="shared" si="5"/>
        <v>0</v>
      </c>
      <c r="P34" s="353">
        <f t="shared" si="5"/>
        <v>0</v>
      </c>
      <c r="Q34" s="354">
        <f t="shared" si="5"/>
        <v>0</v>
      </c>
      <c r="R34" s="355">
        <f aca="true" t="shared" si="6" ref="R34:R44">SUM(F34:Q34)</f>
        <v>0</v>
      </c>
      <c r="T34" s="1"/>
    </row>
    <row r="35" spans="1:20" ht="21.75" customHeight="1">
      <c r="A35" s="439"/>
      <c r="B35" s="447"/>
      <c r="C35" s="409"/>
      <c r="D35" s="409"/>
      <c r="E35" s="409"/>
      <c r="F35" s="23">
        <f>'Berechnung PK (Monat)'!F35</f>
        <v>0</v>
      </c>
      <c r="G35" s="24">
        <f>'Berechnung PK (Monat)'!G35</f>
        <v>0</v>
      </c>
      <c r="H35" s="24">
        <f>'Berechnung PK (Monat)'!H35</f>
        <v>0</v>
      </c>
      <c r="I35" s="24">
        <f>'Berechnung PK (Monat)'!I35</f>
        <v>0</v>
      </c>
      <c r="J35" s="24">
        <f>'Berechnung PK (Monat)'!J35</f>
        <v>0</v>
      </c>
      <c r="K35" s="24">
        <f>'Berechnung PK (Monat)'!K35</f>
        <v>0</v>
      </c>
      <c r="L35" s="24">
        <f>'Berechnung PK (Monat)'!L35</f>
        <v>0</v>
      </c>
      <c r="M35" s="24">
        <f>'Berechnung PK (Monat)'!M35</f>
        <v>0</v>
      </c>
      <c r="N35" s="24">
        <f>'Berechnung PK (Monat)'!N35</f>
        <v>0</v>
      </c>
      <c r="O35" s="24">
        <f>'Berechnung PK (Monat)'!O35</f>
        <v>0</v>
      </c>
      <c r="P35" s="24">
        <f>'Berechnung PK (Monat)'!P35</f>
        <v>0</v>
      </c>
      <c r="Q35" s="25">
        <f>'Berechnung PK (Monat)'!Q35</f>
        <v>0</v>
      </c>
      <c r="R35" s="119">
        <f t="shared" si="6"/>
        <v>0</v>
      </c>
      <c r="T35" s="1"/>
    </row>
    <row r="36" spans="1:20" ht="21.75" customHeight="1">
      <c r="A36" s="439"/>
      <c r="B36" s="482"/>
      <c r="C36" s="490" t="e">
        <f>'Berechnung PK (Monat)'!C36</f>
        <v>#VALUE!</v>
      </c>
      <c r="D36" s="490" t="e">
        <f>#REF!</f>
        <v>#REF!</v>
      </c>
      <c r="E36" s="115"/>
      <c r="F36" s="116" t="e">
        <f>MIN(ROUND($C$36*(F34),2),VALUE(F35),ROUND($O$11*$C$36,2))</f>
        <v>#VALUE!</v>
      </c>
      <c r="G36" s="117" t="e">
        <f aca="true" t="shared" si="7" ref="G36:Q36">MIN(ROUND($C$36*(G34),2),VALUE(G35),ROUND($O$11*$C$36,2))</f>
        <v>#VALUE!</v>
      </c>
      <c r="H36" s="117" t="e">
        <f t="shared" si="7"/>
        <v>#VALUE!</v>
      </c>
      <c r="I36" s="117" t="e">
        <f t="shared" si="7"/>
        <v>#VALUE!</v>
      </c>
      <c r="J36" s="117" t="e">
        <f t="shared" si="7"/>
        <v>#VALUE!</v>
      </c>
      <c r="K36" s="117" t="e">
        <f t="shared" si="7"/>
        <v>#VALUE!</v>
      </c>
      <c r="L36" s="117" t="e">
        <f t="shared" si="7"/>
        <v>#VALUE!</v>
      </c>
      <c r="M36" s="117" t="e">
        <f t="shared" si="7"/>
        <v>#VALUE!</v>
      </c>
      <c r="N36" s="117" t="e">
        <f t="shared" si="7"/>
        <v>#VALUE!</v>
      </c>
      <c r="O36" s="117" t="e">
        <f t="shared" si="7"/>
        <v>#VALUE!</v>
      </c>
      <c r="P36" s="117" t="e">
        <f t="shared" si="7"/>
        <v>#VALUE!</v>
      </c>
      <c r="Q36" s="118" t="e">
        <f t="shared" si="7"/>
        <v>#VALUE!</v>
      </c>
      <c r="R36" s="101" t="e">
        <f t="shared" si="6"/>
        <v>#VALUE!</v>
      </c>
      <c r="T36" s="1"/>
    </row>
    <row r="37" spans="1:20" ht="15.75" customHeight="1">
      <c r="A37" s="439"/>
      <c r="B37" s="443" t="s">
        <v>217</v>
      </c>
      <c r="C37" s="413" t="s">
        <v>210</v>
      </c>
      <c r="D37" s="414"/>
      <c r="E37" s="415"/>
      <c r="F37" s="356">
        <f>'Berechnung PK (Monat)'!F37</f>
        <v>0</v>
      </c>
      <c r="G37" s="346">
        <f>'Berechnung PK (Monat)'!G37</f>
        <v>0</v>
      </c>
      <c r="H37" s="346">
        <f>'Berechnung PK (Monat)'!H37</f>
        <v>0</v>
      </c>
      <c r="I37" s="346">
        <f>'Berechnung PK (Monat)'!I37</f>
        <v>0</v>
      </c>
      <c r="J37" s="346">
        <f>'Berechnung PK (Monat)'!J37</f>
        <v>0</v>
      </c>
      <c r="K37" s="346">
        <f>'Berechnung PK (Monat)'!K37</f>
        <v>0</v>
      </c>
      <c r="L37" s="346">
        <f>'Berechnung PK (Monat)'!L37</f>
        <v>0</v>
      </c>
      <c r="M37" s="346">
        <f>'Berechnung PK (Monat)'!M37</f>
        <v>0</v>
      </c>
      <c r="N37" s="346">
        <f>'Berechnung PK (Monat)'!N37</f>
        <v>0</v>
      </c>
      <c r="O37" s="346">
        <f>'Berechnung PK (Monat)'!O37</f>
        <v>0</v>
      </c>
      <c r="P37" s="346">
        <f>'Berechnung PK (Monat)'!P37</f>
        <v>0</v>
      </c>
      <c r="Q37" s="347">
        <f>'Berechnung PK (Monat)'!Q37</f>
        <v>0</v>
      </c>
      <c r="R37" s="357">
        <f t="shared" si="6"/>
        <v>0</v>
      </c>
      <c r="T37" s="1"/>
    </row>
    <row r="38" spans="1:20" ht="21.75" customHeight="1">
      <c r="A38" s="439"/>
      <c r="B38" s="436" t="s">
        <v>207</v>
      </c>
      <c r="C38" s="409"/>
      <c r="D38" s="409"/>
      <c r="E38" s="409"/>
      <c r="F38" s="23">
        <f>'Berechnung PK (Monat)'!F38</f>
        <v>0</v>
      </c>
      <c r="G38" s="24">
        <f>'Berechnung PK (Monat)'!G38</f>
        <v>0</v>
      </c>
      <c r="H38" s="24">
        <f>'Berechnung PK (Monat)'!H38</f>
        <v>0</v>
      </c>
      <c r="I38" s="24">
        <f>'Berechnung PK (Monat)'!I38</f>
        <v>0</v>
      </c>
      <c r="J38" s="24">
        <f>'Berechnung PK (Monat)'!J38</f>
        <v>0</v>
      </c>
      <c r="K38" s="24">
        <f>'Berechnung PK (Monat)'!K38</f>
        <v>0</v>
      </c>
      <c r="L38" s="24">
        <f>'Berechnung PK (Monat)'!L38</f>
        <v>0</v>
      </c>
      <c r="M38" s="24">
        <f>'Berechnung PK (Monat)'!M38</f>
        <v>0</v>
      </c>
      <c r="N38" s="24">
        <f>'Berechnung PK (Monat)'!N38</f>
        <v>0</v>
      </c>
      <c r="O38" s="24">
        <f>'Berechnung PK (Monat)'!O38</f>
        <v>0</v>
      </c>
      <c r="P38" s="24">
        <f>'Berechnung PK (Monat)'!P38</f>
        <v>0</v>
      </c>
      <c r="Q38" s="25">
        <f>'Berechnung PK (Monat)'!Q38</f>
        <v>0</v>
      </c>
      <c r="R38" s="119">
        <f t="shared" si="6"/>
        <v>0</v>
      </c>
      <c r="T38" s="1"/>
    </row>
    <row r="39" spans="1:20" ht="21.75" customHeight="1">
      <c r="A39" s="439"/>
      <c r="B39" s="437"/>
      <c r="C39" s="490" t="e">
        <f>'Berechnung PK (Monat)'!C39</f>
        <v>#VALUE!</v>
      </c>
      <c r="D39" s="490" t="e">
        <f>#REF!</f>
        <v>#REF!</v>
      </c>
      <c r="E39" s="115"/>
      <c r="F39" s="116">
        <f aca="true" t="shared" si="8" ref="F39:Q39">IF(F37=0,0,MIN(VALUE(F38),ROUND(F37*$C$39,2)))</f>
        <v>0</v>
      </c>
      <c r="G39" s="117">
        <f t="shared" si="8"/>
        <v>0</v>
      </c>
      <c r="H39" s="117">
        <f t="shared" si="8"/>
        <v>0</v>
      </c>
      <c r="I39" s="117">
        <f t="shared" si="8"/>
        <v>0</v>
      </c>
      <c r="J39" s="117">
        <f t="shared" si="8"/>
        <v>0</v>
      </c>
      <c r="K39" s="117">
        <f t="shared" si="8"/>
        <v>0</v>
      </c>
      <c r="L39" s="117">
        <f t="shared" si="8"/>
        <v>0</v>
      </c>
      <c r="M39" s="117">
        <f t="shared" si="8"/>
        <v>0</v>
      </c>
      <c r="N39" s="117">
        <f t="shared" si="8"/>
        <v>0</v>
      </c>
      <c r="O39" s="117">
        <f t="shared" si="8"/>
        <v>0</v>
      </c>
      <c r="P39" s="117">
        <f t="shared" si="8"/>
        <v>0</v>
      </c>
      <c r="Q39" s="118">
        <f t="shared" si="8"/>
        <v>0</v>
      </c>
      <c r="R39" s="101">
        <f t="shared" si="6"/>
        <v>0</v>
      </c>
      <c r="T39" s="1"/>
    </row>
    <row r="40" spans="1:20" ht="21.75" customHeight="1">
      <c r="A40" s="439"/>
      <c r="B40" s="447" t="s">
        <v>25</v>
      </c>
      <c r="C40" s="409"/>
      <c r="D40" s="409"/>
      <c r="E40" s="409"/>
      <c r="F40" s="23">
        <f>'Berechnung PK (Monat)'!F40</f>
        <v>0</v>
      </c>
      <c r="G40" s="24">
        <f>'Berechnung PK (Monat)'!G40</f>
        <v>0</v>
      </c>
      <c r="H40" s="24">
        <f>'Berechnung PK (Monat)'!H40</f>
        <v>0</v>
      </c>
      <c r="I40" s="24">
        <f>'Berechnung PK (Monat)'!I40</f>
        <v>0</v>
      </c>
      <c r="J40" s="24">
        <f>'Berechnung PK (Monat)'!J40</f>
        <v>0</v>
      </c>
      <c r="K40" s="24">
        <f>'Berechnung PK (Monat)'!K40</f>
        <v>0</v>
      </c>
      <c r="L40" s="24">
        <f>'Berechnung PK (Monat)'!L40</f>
        <v>0</v>
      </c>
      <c r="M40" s="24">
        <f>'Berechnung PK (Monat)'!M40</f>
        <v>0</v>
      </c>
      <c r="N40" s="24">
        <f>'Berechnung PK (Monat)'!N40</f>
        <v>0</v>
      </c>
      <c r="O40" s="24">
        <f>'Berechnung PK (Monat)'!O40</f>
        <v>0</v>
      </c>
      <c r="P40" s="24">
        <f>'Berechnung PK (Monat)'!P40</f>
        <v>0</v>
      </c>
      <c r="Q40" s="25">
        <f>'Berechnung PK (Monat)'!Q40</f>
        <v>0</v>
      </c>
      <c r="R40" s="119">
        <f t="shared" si="6"/>
        <v>0</v>
      </c>
      <c r="T40" s="1"/>
    </row>
    <row r="41" spans="1:20" ht="21.75" customHeight="1">
      <c r="A41" s="439"/>
      <c r="B41" s="482"/>
      <c r="C41" s="490" t="e">
        <f>'Berechnung PK (Monat)'!C41</f>
        <v>#VALUE!</v>
      </c>
      <c r="D41" s="490" t="e">
        <f>#REF!</f>
        <v>#REF!</v>
      </c>
      <c r="E41" s="115"/>
      <c r="F41" s="116">
        <f aca="true" t="shared" si="9" ref="F41:Q41">IF((F30+F31)=0,0,MIN(VALUE(F40),ROUND((F30+F31)*$C$41,2),ROUND(F33*$C$41,2)))</f>
        <v>0</v>
      </c>
      <c r="G41" s="117">
        <f t="shared" si="9"/>
        <v>0</v>
      </c>
      <c r="H41" s="117">
        <f t="shared" si="9"/>
        <v>0</v>
      </c>
      <c r="I41" s="117">
        <f t="shared" si="9"/>
        <v>0</v>
      </c>
      <c r="J41" s="117">
        <f t="shared" si="9"/>
        <v>0</v>
      </c>
      <c r="K41" s="117">
        <f t="shared" si="9"/>
        <v>0</v>
      </c>
      <c r="L41" s="117">
        <f t="shared" si="9"/>
        <v>0</v>
      </c>
      <c r="M41" s="117">
        <f t="shared" si="9"/>
        <v>0</v>
      </c>
      <c r="N41" s="117">
        <f t="shared" si="9"/>
        <v>0</v>
      </c>
      <c r="O41" s="117">
        <f t="shared" si="9"/>
        <v>0</v>
      </c>
      <c r="P41" s="117">
        <f t="shared" si="9"/>
        <v>0</v>
      </c>
      <c r="Q41" s="118">
        <f t="shared" si="9"/>
        <v>0</v>
      </c>
      <c r="R41" s="101">
        <f t="shared" si="6"/>
        <v>0</v>
      </c>
      <c r="T41" s="1"/>
    </row>
    <row r="42" spans="1:20" ht="15.75" customHeight="1">
      <c r="A42" s="439"/>
      <c r="B42" s="513" t="s">
        <v>10</v>
      </c>
      <c r="C42" s="413" t="s">
        <v>211</v>
      </c>
      <c r="D42" s="414"/>
      <c r="E42" s="415"/>
      <c r="F42" s="356">
        <f>F$32-F$27+F37</f>
        <v>0</v>
      </c>
      <c r="G42" s="346">
        <f aca="true" t="shared" si="10" ref="G42:Q42">G$32-G$27+G37</f>
        <v>0</v>
      </c>
      <c r="H42" s="346">
        <f t="shared" si="10"/>
        <v>0</v>
      </c>
      <c r="I42" s="346">
        <f t="shared" si="10"/>
        <v>0</v>
      </c>
      <c r="J42" s="346">
        <f t="shared" si="10"/>
        <v>0</v>
      </c>
      <c r="K42" s="346">
        <f t="shared" si="10"/>
        <v>0</v>
      </c>
      <c r="L42" s="346">
        <f t="shared" si="10"/>
        <v>0</v>
      </c>
      <c r="M42" s="346">
        <f t="shared" si="10"/>
        <v>0</v>
      </c>
      <c r="N42" s="346">
        <f t="shared" si="10"/>
        <v>0</v>
      </c>
      <c r="O42" s="346">
        <f t="shared" si="10"/>
        <v>0</v>
      </c>
      <c r="P42" s="346">
        <f t="shared" si="10"/>
        <v>0</v>
      </c>
      <c r="Q42" s="347">
        <f t="shared" si="10"/>
        <v>0</v>
      </c>
      <c r="R42" s="357">
        <f t="shared" si="6"/>
        <v>0</v>
      </c>
      <c r="T42" s="1"/>
    </row>
    <row r="43" spans="1:20" ht="21.75" customHeight="1">
      <c r="A43" s="439"/>
      <c r="B43" s="447"/>
      <c r="C43" s="122"/>
      <c r="D43" s="122"/>
      <c r="E43" s="123"/>
      <c r="F43" s="26">
        <f>'Berechnung PK (Monat)'!F43</f>
        <v>0</v>
      </c>
      <c r="G43" s="27">
        <f>'Berechnung PK (Monat)'!G43</f>
        <v>0</v>
      </c>
      <c r="H43" s="27">
        <f>'Berechnung PK (Monat)'!H43</f>
        <v>0</v>
      </c>
      <c r="I43" s="27">
        <f>'Berechnung PK (Monat)'!I43</f>
        <v>0</v>
      </c>
      <c r="J43" s="27">
        <f>'Berechnung PK (Monat)'!J43</f>
        <v>0</v>
      </c>
      <c r="K43" s="27">
        <f>'Berechnung PK (Monat)'!K43</f>
        <v>0</v>
      </c>
      <c r="L43" s="27">
        <f>'Berechnung PK (Monat)'!L43</f>
        <v>0</v>
      </c>
      <c r="M43" s="27">
        <f>'Berechnung PK (Monat)'!M43</f>
        <v>0</v>
      </c>
      <c r="N43" s="27">
        <f>'Berechnung PK (Monat)'!N43</f>
        <v>0</v>
      </c>
      <c r="O43" s="27">
        <f>'Berechnung PK (Monat)'!O43</f>
        <v>0</v>
      </c>
      <c r="P43" s="27">
        <f>'Berechnung PK (Monat)'!P43</f>
        <v>0</v>
      </c>
      <c r="Q43" s="28">
        <f>'Berechnung PK (Monat)'!Q43</f>
        <v>0</v>
      </c>
      <c r="R43" s="124">
        <f t="shared" si="6"/>
        <v>0</v>
      </c>
      <c r="T43" s="1"/>
    </row>
    <row r="44" spans="1:20" ht="21.75" customHeight="1">
      <c r="A44" s="439"/>
      <c r="B44" s="482"/>
      <c r="C44" s="490" t="e">
        <f>'Berechnung PK (Monat)'!C44</f>
        <v>#VALUE!</v>
      </c>
      <c r="D44" s="490" t="e">
        <f>#REF!</f>
        <v>#REF!</v>
      </c>
      <c r="E44" s="115"/>
      <c r="F44" s="116" t="e">
        <f>MIN(ROUND((F42)*$C44,2),VALUE(F43))</f>
        <v>#VALUE!</v>
      </c>
      <c r="G44" s="117" t="e">
        <f aca="true" t="shared" si="11" ref="G44:Q44">MIN(ROUND((G42)*$C44,2),VALUE(G43))</f>
        <v>#VALUE!</v>
      </c>
      <c r="H44" s="117" t="e">
        <f t="shared" si="11"/>
        <v>#VALUE!</v>
      </c>
      <c r="I44" s="117" t="e">
        <f t="shared" si="11"/>
        <v>#VALUE!</v>
      </c>
      <c r="J44" s="117" t="e">
        <f t="shared" si="11"/>
        <v>#VALUE!</v>
      </c>
      <c r="K44" s="117" t="e">
        <f t="shared" si="11"/>
        <v>#VALUE!</v>
      </c>
      <c r="L44" s="117" t="e">
        <f t="shared" si="11"/>
        <v>#VALUE!</v>
      </c>
      <c r="M44" s="117" t="e">
        <f t="shared" si="11"/>
        <v>#VALUE!</v>
      </c>
      <c r="N44" s="117" t="e">
        <f t="shared" si="11"/>
        <v>#VALUE!</v>
      </c>
      <c r="O44" s="117" t="e">
        <f t="shared" si="11"/>
        <v>#VALUE!</v>
      </c>
      <c r="P44" s="117" t="e">
        <f t="shared" si="11"/>
        <v>#VALUE!</v>
      </c>
      <c r="Q44" s="118" t="e">
        <f t="shared" si="11"/>
        <v>#VALUE!</v>
      </c>
      <c r="R44" s="101" t="e">
        <f t="shared" si="6"/>
        <v>#VALUE!</v>
      </c>
      <c r="T44" s="1"/>
    </row>
    <row r="45" spans="1:20" ht="15.75" customHeight="1">
      <c r="A45" s="439"/>
      <c r="B45" s="482" t="s">
        <v>143</v>
      </c>
      <c r="C45" s="413" t="s">
        <v>144</v>
      </c>
      <c r="D45" s="414"/>
      <c r="E45" s="415"/>
      <c r="F45" s="348">
        <f>'Berechnung PK (Monat)'!F45</f>
        <v>0</v>
      </c>
      <c r="G45" s="346">
        <f>'Berechnung PK (Monat)'!G45</f>
        <v>0</v>
      </c>
      <c r="H45" s="346">
        <f>'Berechnung PK (Monat)'!H45</f>
        <v>0</v>
      </c>
      <c r="I45" s="346">
        <f>'Berechnung PK (Monat)'!I45</f>
        <v>0</v>
      </c>
      <c r="J45" s="346">
        <f>'Berechnung PK (Monat)'!J45</f>
        <v>0</v>
      </c>
      <c r="K45" s="346">
        <f>'Berechnung PK (Monat)'!K45</f>
        <v>0</v>
      </c>
      <c r="L45" s="346">
        <f>'Berechnung PK (Monat)'!L45</f>
        <v>0</v>
      </c>
      <c r="M45" s="346">
        <f>'Berechnung PK (Monat)'!M45</f>
        <v>0</v>
      </c>
      <c r="N45" s="346">
        <f>'Berechnung PK (Monat)'!N45</f>
        <v>0</v>
      </c>
      <c r="O45" s="346">
        <f>'Berechnung PK (Monat)'!O45</f>
        <v>0</v>
      </c>
      <c r="P45" s="346">
        <f>'Berechnung PK (Monat)'!P45</f>
        <v>0</v>
      </c>
      <c r="Q45" s="347">
        <f>'Berechnung PK (Monat)'!Q45</f>
        <v>0</v>
      </c>
      <c r="R45" s="349">
        <f>SUM(F45:Q45)</f>
        <v>0</v>
      </c>
      <c r="T45" s="1"/>
    </row>
    <row r="46" spans="1:20" ht="21.75" customHeight="1">
      <c r="A46" s="439"/>
      <c r="B46" s="491"/>
      <c r="C46" s="122"/>
      <c r="D46" s="122"/>
      <c r="E46" s="123"/>
      <c r="F46" s="271">
        <f>'Berechnung PK (Monat)'!F46</f>
        <v>0</v>
      </c>
      <c r="G46" s="272">
        <f>'Berechnung PK (Monat)'!G46</f>
        <v>0</v>
      </c>
      <c r="H46" s="272">
        <f>'Berechnung PK (Monat)'!H46</f>
        <v>0</v>
      </c>
      <c r="I46" s="272">
        <f>'Berechnung PK (Monat)'!I46</f>
        <v>0</v>
      </c>
      <c r="J46" s="272">
        <f>'Berechnung PK (Monat)'!J46</f>
        <v>0</v>
      </c>
      <c r="K46" s="272">
        <f>'Berechnung PK (Monat)'!K46</f>
        <v>0</v>
      </c>
      <c r="L46" s="272">
        <f>'Berechnung PK (Monat)'!L46</f>
        <v>0</v>
      </c>
      <c r="M46" s="272">
        <f>'Berechnung PK (Monat)'!M46</f>
        <v>0</v>
      </c>
      <c r="N46" s="272">
        <f>'Berechnung PK (Monat)'!N46</f>
        <v>0</v>
      </c>
      <c r="O46" s="272">
        <f>'Berechnung PK (Monat)'!O46</f>
        <v>0</v>
      </c>
      <c r="P46" s="272">
        <f>'Berechnung PK (Monat)'!P46</f>
        <v>0</v>
      </c>
      <c r="Q46" s="273">
        <f>'Berechnung PK (Monat)'!Q46</f>
        <v>0</v>
      </c>
      <c r="R46" s="124">
        <f>SUM(F46:Q46)</f>
        <v>0</v>
      </c>
      <c r="T46" s="1"/>
    </row>
    <row r="47" spans="1:20" ht="21.75" customHeight="1" thickBot="1">
      <c r="A47" s="440"/>
      <c r="B47" s="492"/>
      <c r="C47" s="512" t="e">
        <f>'Berechnung PK (Monat)'!C47</f>
        <v>#VALUE!</v>
      </c>
      <c r="D47" s="512" t="e">
        <f>#REF!</f>
        <v>#REF!</v>
      </c>
      <c r="E47" s="125"/>
      <c r="F47" s="126">
        <f>IF(F46&lt;=0,0,MIN(VALUE(F46),ROUND(F45*$C$47,2)))</f>
        <v>0</v>
      </c>
      <c r="G47" s="127">
        <f aca="true" t="shared" si="12" ref="G47:Q47">IF(G46&lt;=0,0,MIN(VALUE(G46),ROUND(G45*$C$47,2)))</f>
        <v>0</v>
      </c>
      <c r="H47" s="127">
        <f t="shared" si="12"/>
        <v>0</v>
      </c>
      <c r="I47" s="127">
        <f t="shared" si="12"/>
        <v>0</v>
      </c>
      <c r="J47" s="127">
        <f t="shared" si="12"/>
        <v>0</v>
      </c>
      <c r="K47" s="127">
        <f t="shared" si="12"/>
        <v>0</v>
      </c>
      <c r="L47" s="127">
        <f t="shared" si="12"/>
        <v>0</v>
      </c>
      <c r="M47" s="127">
        <f t="shared" si="12"/>
        <v>0</v>
      </c>
      <c r="N47" s="127">
        <f t="shared" si="12"/>
        <v>0</v>
      </c>
      <c r="O47" s="127">
        <f t="shared" si="12"/>
        <v>0</v>
      </c>
      <c r="P47" s="127">
        <f t="shared" si="12"/>
        <v>0</v>
      </c>
      <c r="Q47" s="77">
        <f t="shared" si="12"/>
        <v>0</v>
      </c>
      <c r="R47" s="128">
        <f>SUM(F47:Q47)</f>
        <v>0</v>
      </c>
      <c r="T47" s="1"/>
    </row>
    <row r="48" spans="1:20" ht="16.5" customHeight="1">
      <c r="A48" s="71"/>
      <c r="B48" s="69"/>
      <c r="C48" s="70"/>
      <c r="D48" s="70"/>
      <c r="E48" s="70"/>
      <c r="F48" s="53"/>
      <c r="G48" s="53"/>
      <c r="H48" s="49"/>
      <c r="I48" s="49"/>
      <c r="J48" s="49"/>
      <c r="K48" s="49"/>
      <c r="L48" s="49"/>
      <c r="M48" s="49"/>
      <c r="N48" s="49"/>
      <c r="O48" s="49"/>
      <c r="P48" s="49"/>
      <c r="Q48" s="49"/>
      <c r="R48" s="53"/>
      <c r="T48" s="2"/>
    </row>
    <row r="49" spans="1:20" ht="21.75" customHeight="1">
      <c r="A49" s="71"/>
      <c r="B49" s="69"/>
      <c r="C49" s="70"/>
      <c r="D49" s="70"/>
      <c r="E49" s="70"/>
      <c r="F49" s="53"/>
      <c r="G49" s="53"/>
      <c r="H49" s="49"/>
      <c r="I49" s="49"/>
      <c r="J49" s="49"/>
      <c r="K49" s="49"/>
      <c r="L49" s="49"/>
      <c r="M49" s="49"/>
      <c r="N49" s="49"/>
      <c r="O49" s="49"/>
      <c r="P49" s="49"/>
      <c r="Q49" s="49"/>
      <c r="R49" s="53"/>
      <c r="T49" s="2"/>
    </row>
    <row r="50" spans="1:20" ht="7.5" customHeight="1">
      <c r="A50" s="72"/>
      <c r="B50" s="69"/>
      <c r="C50" s="70"/>
      <c r="D50" s="70"/>
      <c r="E50" s="70"/>
      <c r="F50" s="53"/>
      <c r="G50" s="53"/>
      <c r="H50" s="49"/>
      <c r="I50" s="62"/>
      <c r="J50" s="62"/>
      <c r="K50" s="62"/>
      <c r="L50" s="49"/>
      <c r="M50" s="49"/>
      <c r="N50" s="49"/>
      <c r="O50" s="49"/>
      <c r="P50" s="49"/>
      <c r="Q50" s="49"/>
      <c r="R50" s="53"/>
      <c r="T50" s="2"/>
    </row>
    <row r="51" spans="1:20" ht="7.5" customHeight="1">
      <c r="A51" s="72"/>
      <c r="B51" s="69"/>
      <c r="C51" s="70"/>
      <c r="D51" s="70"/>
      <c r="E51" s="70"/>
      <c r="F51" s="53"/>
      <c r="G51" s="53"/>
      <c r="H51" s="49"/>
      <c r="I51" s="62"/>
      <c r="J51" s="62"/>
      <c r="K51" s="62"/>
      <c r="L51" s="49"/>
      <c r="M51" s="49"/>
      <c r="N51" s="49"/>
      <c r="O51" s="49"/>
      <c r="P51" s="49"/>
      <c r="Q51" s="49"/>
      <c r="R51" s="53"/>
      <c r="T51" s="2"/>
    </row>
    <row r="52" spans="1:20" ht="17.25" thickBot="1">
      <c r="A52" s="72"/>
      <c r="B52" s="69"/>
      <c r="C52" s="70"/>
      <c r="D52" s="70"/>
      <c r="E52" s="70"/>
      <c r="F52" s="53"/>
      <c r="G52" s="53"/>
      <c r="H52" s="53"/>
      <c r="I52" s="53"/>
      <c r="J52" s="53"/>
      <c r="K52" s="53"/>
      <c r="L52" s="53"/>
      <c r="M52" s="53"/>
      <c r="N52" s="53"/>
      <c r="O52" s="53"/>
      <c r="P52" s="53"/>
      <c r="Q52" s="53"/>
      <c r="R52" s="53"/>
      <c r="T52" s="1"/>
    </row>
    <row r="53" spans="1:20" ht="21.75" customHeight="1">
      <c r="A53" s="385" t="s">
        <v>2</v>
      </c>
      <c r="B53" s="442" t="s">
        <v>12</v>
      </c>
      <c r="C53" s="473"/>
      <c r="D53" s="473"/>
      <c r="E53" s="473"/>
      <c r="F53" s="21">
        <f>'Berechnung PK (Monat)'!F53</f>
        <v>0</v>
      </c>
      <c r="G53" s="22">
        <f>'Berechnung PK (Monat)'!G53</f>
        <v>0</v>
      </c>
      <c r="H53" s="22">
        <f>'Berechnung PK (Monat)'!H53</f>
        <v>0</v>
      </c>
      <c r="I53" s="22">
        <f>'Berechnung PK (Monat)'!I53</f>
        <v>0</v>
      </c>
      <c r="J53" s="22">
        <f>'Berechnung PK (Monat)'!J53</f>
        <v>0</v>
      </c>
      <c r="K53" s="22">
        <f>'Berechnung PK (Monat)'!K53</f>
        <v>0</v>
      </c>
      <c r="L53" s="22">
        <f>'Berechnung PK (Monat)'!L53</f>
        <v>0</v>
      </c>
      <c r="M53" s="22">
        <f>'Berechnung PK (Monat)'!M53</f>
        <v>0</v>
      </c>
      <c r="N53" s="22">
        <f>'Berechnung PK (Monat)'!N53</f>
        <v>0</v>
      </c>
      <c r="O53" s="22">
        <f>'Berechnung PK (Monat)'!O53</f>
        <v>0</v>
      </c>
      <c r="P53" s="22">
        <f>'Berechnung PK (Monat)'!P53</f>
        <v>0</v>
      </c>
      <c r="Q53" s="6">
        <f>'Berechnung PK (Monat)'!Q53</f>
        <v>0</v>
      </c>
      <c r="R53" s="114">
        <f>SUM(F53:Q53)</f>
        <v>0</v>
      </c>
      <c r="T53" s="1"/>
    </row>
    <row r="54" spans="1:20" ht="21.75" customHeight="1">
      <c r="A54" s="386"/>
      <c r="B54" s="437"/>
      <c r="C54" s="490" t="e">
        <f>'Berechnung PK (Monat)'!C54</f>
        <v>#VALUE!</v>
      </c>
      <c r="D54" s="490" t="e">
        <f>#REF!</f>
        <v>#REF!</v>
      </c>
      <c r="E54" s="53"/>
      <c r="F54" s="116" t="e">
        <f aca="true" t="shared" si="13" ref="F54:Q54">MIN(ROUND((F$32-F$27)*$C54,2),VALUE(F53))</f>
        <v>#VALUE!</v>
      </c>
      <c r="G54" s="120" t="e">
        <f t="shared" si="13"/>
        <v>#VALUE!</v>
      </c>
      <c r="H54" s="120" t="e">
        <f t="shared" si="13"/>
        <v>#VALUE!</v>
      </c>
      <c r="I54" s="120" t="e">
        <f t="shared" si="13"/>
        <v>#VALUE!</v>
      </c>
      <c r="J54" s="120" t="e">
        <f t="shared" si="13"/>
        <v>#VALUE!</v>
      </c>
      <c r="K54" s="120" t="e">
        <f t="shared" si="13"/>
        <v>#VALUE!</v>
      </c>
      <c r="L54" s="120" t="e">
        <f t="shared" si="13"/>
        <v>#VALUE!</v>
      </c>
      <c r="M54" s="120" t="e">
        <f t="shared" si="13"/>
        <v>#VALUE!</v>
      </c>
      <c r="N54" s="120" t="e">
        <f t="shared" si="13"/>
        <v>#VALUE!</v>
      </c>
      <c r="O54" s="120" t="e">
        <f t="shared" si="13"/>
        <v>#VALUE!</v>
      </c>
      <c r="P54" s="120" t="e">
        <f t="shared" si="13"/>
        <v>#VALUE!</v>
      </c>
      <c r="Q54" s="121" t="e">
        <f t="shared" si="13"/>
        <v>#VALUE!</v>
      </c>
      <c r="R54" s="119" t="e">
        <f>SUM(F54:Q54)</f>
        <v>#VALUE!</v>
      </c>
      <c r="T54" s="1"/>
    </row>
    <row r="55" spans="1:20" ht="21.75" customHeight="1">
      <c r="A55" s="386"/>
      <c r="B55" s="428" t="s">
        <v>11</v>
      </c>
      <c r="C55" s="122"/>
      <c r="D55" s="122"/>
      <c r="E55" s="123"/>
      <c r="F55" s="26">
        <f>'Berechnung PK (Monat)'!F55</f>
        <v>0</v>
      </c>
      <c r="G55" s="27">
        <f>'Berechnung PK (Monat)'!G55</f>
        <v>0</v>
      </c>
      <c r="H55" s="27">
        <f>'Berechnung PK (Monat)'!H55</f>
        <v>0</v>
      </c>
      <c r="I55" s="27">
        <f>'Berechnung PK (Monat)'!I55</f>
        <v>0</v>
      </c>
      <c r="J55" s="27">
        <f>'Berechnung PK (Monat)'!J55</f>
        <v>0</v>
      </c>
      <c r="K55" s="27">
        <f>'Berechnung PK (Monat)'!K55</f>
        <v>0</v>
      </c>
      <c r="L55" s="27">
        <f>'Berechnung PK (Monat)'!L55</f>
        <v>0</v>
      </c>
      <c r="M55" s="27">
        <f>'Berechnung PK (Monat)'!M55</f>
        <v>0</v>
      </c>
      <c r="N55" s="27">
        <f>'Berechnung PK (Monat)'!N55</f>
        <v>0</v>
      </c>
      <c r="O55" s="27">
        <f>'Berechnung PK (Monat)'!O55</f>
        <v>0</v>
      </c>
      <c r="P55" s="27">
        <f>'Berechnung PK (Monat)'!P55</f>
        <v>0</v>
      </c>
      <c r="Q55" s="28">
        <f>'Berechnung PK (Monat)'!Q55</f>
        <v>0</v>
      </c>
      <c r="R55" s="124">
        <f>SUM(F55:Q55)</f>
        <v>0</v>
      </c>
      <c r="T55" s="1"/>
    </row>
    <row r="56" spans="1:20" ht="21.75" customHeight="1" thickBot="1">
      <c r="A56" s="387"/>
      <c r="B56" s="429"/>
      <c r="C56" s="512" t="e">
        <f>'Berechnung PK (Monat)'!C56</f>
        <v>#VALUE!</v>
      </c>
      <c r="D56" s="512" t="e">
        <f>#REF!</f>
        <v>#REF!</v>
      </c>
      <c r="E56" s="125"/>
      <c r="F56" s="126" t="e">
        <f aca="true" t="shared" si="14" ref="F56:Q56">MIN(ROUND((F$32-F$27)*$C56,2),VALUE(F55))</f>
        <v>#VALUE!</v>
      </c>
      <c r="G56" s="127" t="e">
        <f t="shared" si="14"/>
        <v>#VALUE!</v>
      </c>
      <c r="H56" s="127" t="e">
        <f t="shared" si="14"/>
        <v>#VALUE!</v>
      </c>
      <c r="I56" s="127" t="e">
        <f t="shared" si="14"/>
        <v>#VALUE!</v>
      </c>
      <c r="J56" s="127" t="e">
        <f t="shared" si="14"/>
        <v>#VALUE!</v>
      </c>
      <c r="K56" s="127" t="e">
        <f t="shared" si="14"/>
        <v>#VALUE!</v>
      </c>
      <c r="L56" s="127" t="e">
        <f t="shared" si="14"/>
        <v>#VALUE!</v>
      </c>
      <c r="M56" s="127" t="e">
        <f t="shared" si="14"/>
        <v>#VALUE!</v>
      </c>
      <c r="N56" s="127" t="e">
        <f t="shared" si="14"/>
        <v>#VALUE!</v>
      </c>
      <c r="O56" s="127" t="e">
        <f t="shared" si="14"/>
        <v>#VALUE!</v>
      </c>
      <c r="P56" s="127" t="e">
        <f t="shared" si="14"/>
        <v>#VALUE!</v>
      </c>
      <c r="Q56" s="77" t="e">
        <f t="shared" si="14"/>
        <v>#VALUE!</v>
      </c>
      <c r="R56" s="128" t="e">
        <f>SUM(F56:Q56)</f>
        <v>#VALUE!</v>
      </c>
      <c r="T56" s="1"/>
    </row>
    <row r="57" spans="1:20" ht="7.5" customHeight="1" thickBot="1">
      <c r="A57" s="71"/>
      <c r="B57" s="69"/>
      <c r="C57" s="70"/>
      <c r="D57" s="70"/>
      <c r="E57" s="70"/>
      <c r="F57" s="53"/>
      <c r="G57" s="53"/>
      <c r="H57" s="49"/>
      <c r="I57" s="49"/>
      <c r="J57" s="49"/>
      <c r="K57" s="49"/>
      <c r="L57" s="49"/>
      <c r="M57" s="49"/>
      <c r="N57" s="49"/>
      <c r="O57" s="49"/>
      <c r="P57" s="49"/>
      <c r="Q57" s="49"/>
      <c r="R57" s="53"/>
      <c r="T57" s="2"/>
    </row>
    <row r="58" spans="1:20" ht="15.75" customHeight="1">
      <c r="A58" s="438" t="s">
        <v>76</v>
      </c>
      <c r="B58" s="343"/>
      <c r="C58" s="422" t="s">
        <v>208</v>
      </c>
      <c r="D58" s="423"/>
      <c r="E58" s="424"/>
      <c r="F58" s="352">
        <f>(F$32-F$27)</f>
        <v>0</v>
      </c>
      <c r="G58" s="353">
        <f aca="true" t="shared" si="15" ref="G58:Q58">(G$32-G$27)</f>
        <v>0</v>
      </c>
      <c r="H58" s="353">
        <f t="shared" si="15"/>
        <v>0</v>
      </c>
      <c r="I58" s="353">
        <f t="shared" si="15"/>
        <v>0</v>
      </c>
      <c r="J58" s="353">
        <f t="shared" si="15"/>
        <v>0</v>
      </c>
      <c r="K58" s="353">
        <f t="shared" si="15"/>
        <v>0</v>
      </c>
      <c r="L58" s="353">
        <f t="shared" si="15"/>
        <v>0</v>
      </c>
      <c r="M58" s="353">
        <f t="shared" si="15"/>
        <v>0</v>
      </c>
      <c r="N58" s="353">
        <f t="shared" si="15"/>
        <v>0</v>
      </c>
      <c r="O58" s="353">
        <f t="shared" si="15"/>
        <v>0</v>
      </c>
      <c r="P58" s="353">
        <f t="shared" si="15"/>
        <v>0</v>
      </c>
      <c r="Q58" s="354">
        <f t="shared" si="15"/>
        <v>0</v>
      </c>
      <c r="R58" s="355">
        <f>SUM(F58:Q58)</f>
        <v>0</v>
      </c>
      <c r="T58" s="1"/>
    </row>
    <row r="59" spans="1:20" ht="21.75" customHeight="1">
      <c r="A59" s="439"/>
      <c r="B59" s="436" t="s">
        <v>0</v>
      </c>
      <c r="C59" s="409"/>
      <c r="D59" s="409"/>
      <c r="E59" s="409"/>
      <c r="F59" s="23">
        <f>'Berechnung PK (Monat)'!F59</f>
        <v>0</v>
      </c>
      <c r="G59" s="24">
        <f>'Berechnung PK (Monat)'!G59</f>
        <v>0</v>
      </c>
      <c r="H59" s="24">
        <f>'Berechnung PK (Monat)'!H59</f>
        <v>0</v>
      </c>
      <c r="I59" s="24">
        <f>'Berechnung PK (Monat)'!I59</f>
        <v>0</v>
      </c>
      <c r="J59" s="24">
        <f>'Berechnung PK (Monat)'!J59</f>
        <v>0</v>
      </c>
      <c r="K59" s="24">
        <f>'Berechnung PK (Monat)'!K59</f>
        <v>0</v>
      </c>
      <c r="L59" s="24">
        <f>'Berechnung PK (Monat)'!L59</f>
        <v>0</v>
      </c>
      <c r="M59" s="24">
        <f>'Berechnung PK (Monat)'!M59</f>
        <v>0</v>
      </c>
      <c r="N59" s="24">
        <f>'Berechnung PK (Monat)'!N59</f>
        <v>0</v>
      </c>
      <c r="O59" s="24">
        <f>'Berechnung PK (Monat)'!O59</f>
        <v>0</v>
      </c>
      <c r="P59" s="24">
        <f>'Berechnung PK (Monat)'!P59</f>
        <v>0</v>
      </c>
      <c r="Q59" s="25">
        <f>'Berechnung PK (Monat)'!Q59</f>
        <v>0</v>
      </c>
      <c r="R59" s="119">
        <f>SUM(F59:Q59)</f>
        <v>0</v>
      </c>
      <c r="T59" s="1"/>
    </row>
    <row r="60" spans="1:20" ht="21.75" customHeight="1">
      <c r="A60" s="439"/>
      <c r="B60" s="437"/>
      <c r="C60" s="511" t="e">
        <f>'Berechnung PK (Monat)'!C60</f>
        <v>#VALUE!</v>
      </c>
      <c r="D60" s="511" t="e">
        <f>#REF!</f>
        <v>#REF!</v>
      </c>
      <c r="E60" s="53"/>
      <c r="F60" s="129" t="e">
        <f>MIN(ROUND((F58)*$C60,2),VALUE(F59))</f>
        <v>#VALUE!</v>
      </c>
      <c r="G60" s="120" t="e">
        <f aca="true" t="shared" si="16" ref="G60:Q60">MIN(ROUND((G58)*$C60,2),VALUE(G59))</f>
        <v>#VALUE!</v>
      </c>
      <c r="H60" s="120" t="e">
        <f t="shared" si="16"/>
        <v>#VALUE!</v>
      </c>
      <c r="I60" s="120" t="e">
        <f t="shared" si="16"/>
        <v>#VALUE!</v>
      </c>
      <c r="J60" s="120" t="e">
        <f t="shared" si="16"/>
        <v>#VALUE!</v>
      </c>
      <c r="K60" s="120" t="e">
        <f t="shared" si="16"/>
        <v>#VALUE!</v>
      </c>
      <c r="L60" s="120" t="e">
        <f t="shared" si="16"/>
        <v>#VALUE!</v>
      </c>
      <c r="M60" s="120" t="e">
        <f t="shared" si="16"/>
        <v>#VALUE!</v>
      </c>
      <c r="N60" s="120" t="e">
        <f t="shared" si="16"/>
        <v>#VALUE!</v>
      </c>
      <c r="O60" s="120" t="e">
        <f t="shared" si="16"/>
        <v>#VALUE!</v>
      </c>
      <c r="P60" s="120" t="e">
        <f t="shared" si="16"/>
        <v>#VALUE!</v>
      </c>
      <c r="Q60" s="121" t="e">
        <f t="shared" si="16"/>
        <v>#VALUE!</v>
      </c>
      <c r="R60" s="119" t="e">
        <f>SUM(F60:Q60)</f>
        <v>#VALUE!</v>
      </c>
      <c r="T60" s="1"/>
    </row>
    <row r="61" spans="1:20" ht="21.75" customHeight="1" thickBot="1">
      <c r="A61" s="440"/>
      <c r="B61" s="342" t="s">
        <v>68</v>
      </c>
      <c r="C61" s="130"/>
      <c r="D61" s="130"/>
      <c r="E61" s="76"/>
      <c r="F61" s="29">
        <f>'Berechnung PK (Monat)'!F61</f>
        <v>0</v>
      </c>
      <c r="G61" s="30">
        <f>'Berechnung PK (Monat)'!G61</f>
        <v>0</v>
      </c>
      <c r="H61" s="30">
        <f>'Berechnung PK (Monat)'!H61</f>
        <v>0</v>
      </c>
      <c r="I61" s="30">
        <f>'Berechnung PK (Monat)'!I61</f>
        <v>0</v>
      </c>
      <c r="J61" s="30">
        <f>'Berechnung PK (Monat)'!J61</f>
        <v>0</v>
      </c>
      <c r="K61" s="30">
        <f>'Berechnung PK (Monat)'!K61</f>
        <v>0</v>
      </c>
      <c r="L61" s="30">
        <f>'Berechnung PK (Monat)'!L61</f>
        <v>0</v>
      </c>
      <c r="M61" s="30">
        <f>'Berechnung PK (Monat)'!M61</f>
        <v>0</v>
      </c>
      <c r="N61" s="30">
        <f>'Berechnung PK (Monat)'!N61</f>
        <v>0</v>
      </c>
      <c r="O61" s="30">
        <f>'Berechnung PK (Monat)'!O61</f>
        <v>0</v>
      </c>
      <c r="P61" s="30">
        <f>'Berechnung PK (Monat)'!P61</f>
        <v>0</v>
      </c>
      <c r="Q61" s="5">
        <f>'Berechnung PK (Monat)'!Q61</f>
        <v>0</v>
      </c>
      <c r="R61" s="131">
        <f>IF(OR(RIGHT(M8,4)="2017",RIGHT(M8,4)="2023"),MIN(SUM(F61:Q61),2*53),MIN(SUM(F61:Q61),2*52))</f>
        <v>0</v>
      </c>
      <c r="T61" s="1"/>
    </row>
    <row r="62" spans="1:18" s="40" customFormat="1" ht="7.5" customHeight="1" thickBot="1">
      <c r="A62" s="60"/>
      <c r="B62" s="61"/>
      <c r="C62" s="62"/>
      <c r="D62" s="62"/>
      <c r="E62" s="62"/>
      <c r="F62" s="62"/>
      <c r="G62" s="62"/>
      <c r="H62" s="62"/>
      <c r="I62" s="62"/>
      <c r="J62" s="62"/>
      <c r="K62" s="62"/>
      <c r="L62" s="62"/>
      <c r="M62" s="62"/>
      <c r="N62" s="62"/>
      <c r="O62" s="62"/>
      <c r="P62" s="62"/>
      <c r="Q62" s="62"/>
      <c r="R62" s="62"/>
    </row>
    <row r="63" spans="1:20" ht="21.75" customHeight="1" thickBot="1">
      <c r="A63" s="295" t="s">
        <v>161</v>
      </c>
      <c r="B63" s="487" t="str">
        <f>'Berechnung PK (Monat)'!B63</f>
        <v>z.B. Pensionskasse</v>
      </c>
      <c r="C63" s="488">
        <f>'Berechnung PK (Monat)'!C63</f>
        <v>0</v>
      </c>
      <c r="D63" s="488">
        <f>'Berechnung PK (Monat)'!D63</f>
        <v>0</v>
      </c>
      <c r="E63" s="489">
        <f>'Berechnung PK (Monat)'!E63</f>
        <v>0</v>
      </c>
      <c r="F63" s="300">
        <f>'Berechnung PK (Monat)'!F63</f>
        <v>0</v>
      </c>
      <c r="G63" s="301">
        <f>'Berechnung PK (Monat)'!G63</f>
        <v>0</v>
      </c>
      <c r="H63" s="301">
        <f>'Berechnung PK (Monat)'!H63</f>
        <v>0</v>
      </c>
      <c r="I63" s="301">
        <f>'Berechnung PK (Monat)'!I63</f>
        <v>0</v>
      </c>
      <c r="J63" s="301">
        <f>'Berechnung PK (Monat)'!J63</f>
        <v>0</v>
      </c>
      <c r="K63" s="301">
        <f>'Berechnung PK (Monat)'!K63</f>
        <v>0</v>
      </c>
      <c r="L63" s="301">
        <f>'Berechnung PK (Monat)'!L63</f>
        <v>0</v>
      </c>
      <c r="M63" s="301">
        <f>'Berechnung PK (Monat)'!M63</f>
        <v>0</v>
      </c>
      <c r="N63" s="301">
        <f>'Berechnung PK (Monat)'!N63</f>
        <v>0</v>
      </c>
      <c r="O63" s="301">
        <f>'Berechnung PK (Monat)'!O63</f>
        <v>0</v>
      </c>
      <c r="P63" s="301">
        <f>'Berechnung PK (Monat)'!P63</f>
        <v>0</v>
      </c>
      <c r="Q63" s="302">
        <f>'Berechnung PK (Monat)'!Q63</f>
        <v>0</v>
      </c>
      <c r="R63" s="299">
        <f>SUM(F63:Q63)</f>
        <v>0</v>
      </c>
      <c r="T63" s="1"/>
    </row>
    <row r="64" spans="1:20" s="303" customFormat="1" ht="7.5" customHeight="1" thickBot="1">
      <c r="A64" s="63"/>
      <c r="B64" s="64"/>
      <c r="C64" s="65"/>
      <c r="D64" s="65"/>
      <c r="E64" s="65"/>
      <c r="F64" s="66"/>
      <c r="G64" s="66"/>
      <c r="H64" s="66"/>
      <c r="I64" s="66"/>
      <c r="J64" s="66"/>
      <c r="K64" s="66"/>
      <c r="L64" s="66"/>
      <c r="M64" s="66"/>
      <c r="N64" s="66"/>
      <c r="O64" s="66"/>
      <c r="P64" s="66"/>
      <c r="Q64" s="66"/>
      <c r="R64" s="66"/>
      <c r="T64" s="1"/>
    </row>
    <row r="65" spans="1:20" ht="19.5" customHeight="1" thickBot="1">
      <c r="A65" s="329" t="s">
        <v>93</v>
      </c>
      <c r="B65" s="330"/>
      <c r="C65" s="331"/>
      <c r="D65" s="331"/>
      <c r="E65" s="332"/>
      <c r="F65" s="333">
        <f aca="true" t="shared" si="17" ref="F65:Q65">-F27+F28+F35+F38+F40+F43+F46+F53+F55+F59+F61+F63</f>
        <v>0</v>
      </c>
      <c r="G65" s="333">
        <f t="shared" si="17"/>
        <v>0</v>
      </c>
      <c r="H65" s="333">
        <f t="shared" si="17"/>
        <v>0</v>
      </c>
      <c r="I65" s="333">
        <f t="shared" si="17"/>
        <v>0</v>
      </c>
      <c r="J65" s="333">
        <f t="shared" si="17"/>
        <v>0</v>
      </c>
      <c r="K65" s="333">
        <f t="shared" si="17"/>
        <v>0</v>
      </c>
      <c r="L65" s="333">
        <f t="shared" si="17"/>
        <v>0</v>
      </c>
      <c r="M65" s="333">
        <f t="shared" si="17"/>
        <v>0</v>
      </c>
      <c r="N65" s="333">
        <f t="shared" si="17"/>
        <v>0</v>
      </c>
      <c r="O65" s="333">
        <f t="shared" si="17"/>
        <v>0</v>
      </c>
      <c r="P65" s="333">
        <f t="shared" si="17"/>
        <v>0</v>
      </c>
      <c r="Q65" s="333">
        <f t="shared" si="17"/>
        <v>0</v>
      </c>
      <c r="R65" s="333">
        <f>SUM(F65:Q65)</f>
        <v>0</v>
      </c>
      <c r="T65" s="1"/>
    </row>
    <row r="66" spans="1:20" ht="19.5" customHeight="1" thickBot="1">
      <c r="A66" s="334" t="s">
        <v>94</v>
      </c>
      <c r="B66" s="335"/>
      <c r="C66" s="336"/>
      <c r="D66" s="336"/>
      <c r="E66" s="337"/>
      <c r="F66" s="338" t="e">
        <f aca="true" t="shared" si="18" ref="F66:Q66">-F27+F32+F36+F39+F41+F44+F47+F54+F56+F60+F61+F63</f>
        <v>#VALUE!</v>
      </c>
      <c r="G66" s="338" t="e">
        <f t="shared" si="18"/>
        <v>#VALUE!</v>
      </c>
      <c r="H66" s="338" t="e">
        <f t="shared" si="18"/>
        <v>#VALUE!</v>
      </c>
      <c r="I66" s="338" t="e">
        <f t="shared" si="18"/>
        <v>#VALUE!</v>
      </c>
      <c r="J66" s="338" t="e">
        <f t="shared" si="18"/>
        <v>#VALUE!</v>
      </c>
      <c r="K66" s="338" t="e">
        <f t="shared" si="18"/>
        <v>#VALUE!</v>
      </c>
      <c r="L66" s="338" t="e">
        <f t="shared" si="18"/>
        <v>#VALUE!</v>
      </c>
      <c r="M66" s="338" t="e">
        <f t="shared" si="18"/>
        <v>#VALUE!</v>
      </c>
      <c r="N66" s="338" t="e">
        <f t="shared" si="18"/>
        <v>#VALUE!</v>
      </c>
      <c r="O66" s="338" t="e">
        <f t="shared" si="18"/>
        <v>#VALUE!</v>
      </c>
      <c r="P66" s="338" t="e">
        <f t="shared" si="18"/>
        <v>#VALUE!</v>
      </c>
      <c r="Q66" s="338" t="e">
        <f t="shared" si="18"/>
        <v>#VALUE!</v>
      </c>
      <c r="R66" s="338" t="e">
        <f>SUM(F66:Q66)</f>
        <v>#VALUE!</v>
      </c>
      <c r="T66" s="1"/>
    </row>
    <row r="67" spans="1:18" s="303" customFormat="1" ht="7.5" customHeight="1" thickBot="1">
      <c r="A67" s="63"/>
      <c r="B67" s="64"/>
      <c r="C67" s="65"/>
      <c r="D67" s="65"/>
      <c r="E67" s="65"/>
      <c r="F67" s="66"/>
      <c r="G67" s="66"/>
      <c r="H67" s="66"/>
      <c r="I67" s="66"/>
      <c r="J67" s="66"/>
      <c r="K67" s="66"/>
      <c r="L67" s="66"/>
      <c r="M67" s="66"/>
      <c r="N67" s="66"/>
      <c r="O67" s="66"/>
      <c r="P67" s="66"/>
      <c r="Q67" s="66"/>
      <c r="R67" s="66"/>
    </row>
    <row r="68" spans="1:20" ht="21.75" customHeight="1" thickBot="1">
      <c r="A68" s="295" t="s">
        <v>201</v>
      </c>
      <c r="B68" s="487" t="str">
        <f>'Berechnung PK (Monat)'!B68</f>
        <v>z.B. Kurzarbeitsbeihilfe</v>
      </c>
      <c r="C68" s="488">
        <f>'Berechnung PK (Monat)'!C68</f>
        <v>0</v>
      </c>
      <c r="D68" s="488">
        <f>'Berechnung PK (Monat)'!D68</f>
        <v>0</v>
      </c>
      <c r="E68" s="489">
        <f>'Berechnung PK (Monat)'!E68</f>
        <v>0</v>
      </c>
      <c r="F68" s="300">
        <f>'Berechnung PK (Monat)'!F68</f>
        <v>0</v>
      </c>
      <c r="G68" s="301">
        <f>'Berechnung PK (Monat)'!G68</f>
        <v>0</v>
      </c>
      <c r="H68" s="301">
        <f>'Berechnung PK (Monat)'!H68</f>
        <v>0</v>
      </c>
      <c r="I68" s="301">
        <f>'Berechnung PK (Monat)'!I68</f>
        <v>0</v>
      </c>
      <c r="J68" s="301">
        <f>'Berechnung PK (Monat)'!J68</f>
        <v>0</v>
      </c>
      <c r="K68" s="301">
        <f>'Berechnung PK (Monat)'!K68</f>
        <v>0</v>
      </c>
      <c r="L68" s="301">
        <f>'Berechnung PK (Monat)'!L68</f>
        <v>0</v>
      </c>
      <c r="M68" s="301">
        <f>'Berechnung PK (Monat)'!M68</f>
        <v>0</v>
      </c>
      <c r="N68" s="301">
        <f>'Berechnung PK (Monat)'!N68</f>
        <v>0</v>
      </c>
      <c r="O68" s="301">
        <f>'Berechnung PK (Monat)'!O68</f>
        <v>0</v>
      </c>
      <c r="P68" s="301">
        <f>'Berechnung PK (Monat)'!P68</f>
        <v>0</v>
      </c>
      <c r="Q68" s="302">
        <f>'Berechnung PK (Monat)'!Q68</f>
        <v>0</v>
      </c>
      <c r="R68" s="299">
        <f>SUM(F68:Q68)</f>
        <v>0</v>
      </c>
      <c r="T68" s="1"/>
    </row>
    <row r="69" spans="1:18" s="303" customFormat="1" ht="7.5" customHeight="1" thickBot="1">
      <c r="A69" s="63"/>
      <c r="B69" s="64"/>
      <c r="C69" s="65"/>
      <c r="D69" s="65"/>
      <c r="E69" s="65"/>
      <c r="F69" s="66"/>
      <c r="G69" s="66"/>
      <c r="H69" s="66"/>
      <c r="I69" s="66"/>
      <c r="J69" s="66"/>
      <c r="K69" s="66"/>
      <c r="L69" s="66"/>
      <c r="M69" s="66"/>
      <c r="N69" s="66"/>
      <c r="O69" s="66"/>
      <c r="P69" s="66"/>
      <c r="Q69" s="66"/>
      <c r="R69" s="66"/>
    </row>
    <row r="70" spans="1:20" ht="19.5" customHeight="1" thickBot="1">
      <c r="A70" s="67" t="s">
        <v>93</v>
      </c>
      <c r="B70" s="68"/>
      <c r="C70" s="275"/>
      <c r="D70" s="275"/>
      <c r="E70" s="182"/>
      <c r="F70" s="132">
        <f>F65-F68</f>
        <v>0</v>
      </c>
      <c r="G70" s="132">
        <f aca="true" t="shared" si="19" ref="G70:Q70">G65-G68</f>
        <v>0</v>
      </c>
      <c r="H70" s="132">
        <f t="shared" si="19"/>
        <v>0</v>
      </c>
      <c r="I70" s="132">
        <f t="shared" si="19"/>
        <v>0</v>
      </c>
      <c r="J70" s="132">
        <f t="shared" si="19"/>
        <v>0</v>
      </c>
      <c r="K70" s="132">
        <f t="shared" si="19"/>
        <v>0</v>
      </c>
      <c r="L70" s="132">
        <f t="shared" si="19"/>
        <v>0</v>
      </c>
      <c r="M70" s="132">
        <f t="shared" si="19"/>
        <v>0</v>
      </c>
      <c r="N70" s="132">
        <f t="shared" si="19"/>
        <v>0</v>
      </c>
      <c r="O70" s="132">
        <f t="shared" si="19"/>
        <v>0</v>
      </c>
      <c r="P70" s="132">
        <f t="shared" si="19"/>
        <v>0</v>
      </c>
      <c r="Q70" s="132">
        <f t="shared" si="19"/>
        <v>0</v>
      </c>
      <c r="R70" s="132">
        <f>SUM(F70:Q70)</f>
        <v>0</v>
      </c>
      <c r="T70" s="1"/>
    </row>
    <row r="71" spans="1:20" ht="19.5" customHeight="1" thickBot="1">
      <c r="A71" s="133" t="s">
        <v>94</v>
      </c>
      <c r="B71" s="134"/>
      <c r="C71" s="159"/>
      <c r="D71" s="159"/>
      <c r="E71" s="183"/>
      <c r="F71" s="135" t="e">
        <f>F66-F68</f>
        <v>#VALUE!</v>
      </c>
      <c r="G71" s="135" t="e">
        <f aca="true" t="shared" si="20" ref="G71:Q71">G66-G68</f>
        <v>#VALUE!</v>
      </c>
      <c r="H71" s="135" t="e">
        <f t="shared" si="20"/>
        <v>#VALUE!</v>
      </c>
      <c r="I71" s="135" t="e">
        <f t="shared" si="20"/>
        <v>#VALUE!</v>
      </c>
      <c r="J71" s="135" t="e">
        <f t="shared" si="20"/>
        <v>#VALUE!</v>
      </c>
      <c r="K71" s="135" t="e">
        <f t="shared" si="20"/>
        <v>#VALUE!</v>
      </c>
      <c r="L71" s="135" t="e">
        <f t="shared" si="20"/>
        <v>#VALUE!</v>
      </c>
      <c r="M71" s="135" t="e">
        <f t="shared" si="20"/>
        <v>#VALUE!</v>
      </c>
      <c r="N71" s="135" t="e">
        <f t="shared" si="20"/>
        <v>#VALUE!</v>
      </c>
      <c r="O71" s="135" t="e">
        <f t="shared" si="20"/>
        <v>#VALUE!</v>
      </c>
      <c r="P71" s="135" t="e">
        <f t="shared" si="20"/>
        <v>#VALUE!</v>
      </c>
      <c r="Q71" s="135" t="e">
        <f t="shared" si="20"/>
        <v>#VALUE!</v>
      </c>
      <c r="R71" s="135" t="e">
        <f>SUM(F71:Q71)</f>
        <v>#VALUE!</v>
      </c>
      <c r="T71" s="1"/>
    </row>
    <row r="72" spans="1:20" ht="10.5" customHeight="1">
      <c r="A72" s="49"/>
      <c r="B72" s="49"/>
      <c r="C72" s="49"/>
      <c r="D72" s="49"/>
      <c r="E72" s="49"/>
      <c r="F72" s="53"/>
      <c r="G72" s="53"/>
      <c r="H72" s="53"/>
      <c r="I72" s="53"/>
      <c r="J72" s="53"/>
      <c r="K72" s="53"/>
      <c r="L72" s="53"/>
      <c r="M72" s="53"/>
      <c r="N72" s="53"/>
      <c r="O72" s="53"/>
      <c r="P72" s="53"/>
      <c r="Q72" s="53"/>
      <c r="R72" s="53"/>
      <c r="T72" s="2"/>
    </row>
    <row r="73" spans="1:20" ht="10.5" customHeight="1">
      <c r="A73" s="49"/>
      <c r="B73" s="49"/>
      <c r="C73" s="49"/>
      <c r="D73" s="49"/>
      <c r="E73" s="49"/>
      <c r="F73" s="49"/>
      <c r="G73" s="49"/>
      <c r="H73" s="49"/>
      <c r="I73" s="49"/>
      <c r="J73" s="49"/>
      <c r="K73" s="49"/>
      <c r="L73" s="49"/>
      <c r="M73" s="49"/>
      <c r="N73" s="49"/>
      <c r="O73" s="49"/>
      <c r="P73" s="49"/>
      <c r="Q73" s="49"/>
      <c r="R73" s="49"/>
      <c r="T73" s="2"/>
    </row>
    <row r="74" spans="1:20" ht="17.25" thickBot="1">
      <c r="A74" s="49" t="s">
        <v>26</v>
      </c>
      <c r="B74" s="49"/>
      <c r="C74" s="49"/>
      <c r="D74" s="49"/>
      <c r="E74" s="49"/>
      <c r="F74" s="49"/>
      <c r="G74" s="49"/>
      <c r="H74" s="49"/>
      <c r="I74" s="49"/>
      <c r="J74" s="49"/>
      <c r="K74" s="49"/>
      <c r="L74" s="49"/>
      <c r="M74" s="49"/>
      <c r="N74" s="49"/>
      <c r="O74" s="49"/>
      <c r="P74" s="49"/>
      <c r="Q74" s="49"/>
      <c r="R74" s="49"/>
      <c r="T74" s="1"/>
    </row>
    <row r="75" spans="1:18" ht="16.5">
      <c r="A75" s="80" t="s">
        <v>27</v>
      </c>
      <c r="B75" s="499">
        <f>IF('Berechnung PK (Monat)'!B75:E75=0,"",'Berechnung PK (Monat)'!B75:E75)</f>
      </c>
      <c r="C75" s="500"/>
      <c r="D75" s="500"/>
      <c r="E75" s="501"/>
      <c r="F75" s="11">
        <f>'Berechnung PK (Monat)'!F75</f>
        <v>0</v>
      </c>
      <c r="G75" s="12">
        <f>'Berechnung PK (Monat)'!G75</f>
        <v>0</v>
      </c>
      <c r="H75" s="12">
        <f>'Berechnung PK (Monat)'!H75</f>
        <v>0</v>
      </c>
      <c r="I75" s="12">
        <f>'Berechnung PK (Monat)'!I75</f>
        <v>0</v>
      </c>
      <c r="J75" s="12">
        <f>'Berechnung PK (Monat)'!J75</f>
        <v>0</v>
      </c>
      <c r="K75" s="12">
        <f>'Berechnung PK (Monat)'!K75</f>
        <v>0</v>
      </c>
      <c r="L75" s="12">
        <f>'Berechnung PK (Monat)'!L75</f>
        <v>0</v>
      </c>
      <c r="M75" s="12">
        <f>'Berechnung PK (Monat)'!M75</f>
        <v>0</v>
      </c>
      <c r="N75" s="12">
        <f>'Berechnung PK (Monat)'!N75</f>
        <v>0</v>
      </c>
      <c r="O75" s="12">
        <f>'Berechnung PK (Monat)'!O75</f>
        <v>0</v>
      </c>
      <c r="P75" s="12">
        <f>'Berechnung PK (Monat)'!P75</f>
        <v>0</v>
      </c>
      <c r="Q75" s="4">
        <f>'Berechnung PK (Monat)'!Q75</f>
        <v>0</v>
      </c>
      <c r="R75" s="98">
        <f>SUM(F75:Q75)</f>
        <v>0</v>
      </c>
    </row>
    <row r="76" spans="1:18" ht="16.5">
      <c r="A76" s="80" t="s">
        <v>28</v>
      </c>
      <c r="B76" s="493">
        <f>IF('Berechnung PK (Monat)'!B76:E76=0,"",'Berechnung PK (Monat)'!B76:E76)</f>
      </c>
      <c r="C76" s="494"/>
      <c r="D76" s="494"/>
      <c r="E76" s="495"/>
      <c r="F76" s="16">
        <f>'Berechnung PK (Monat)'!F76</f>
        <v>0</v>
      </c>
      <c r="G76" s="17">
        <f>'Berechnung PK (Monat)'!G76</f>
        <v>0</v>
      </c>
      <c r="H76" s="17">
        <f>'Berechnung PK (Monat)'!H76</f>
        <v>0</v>
      </c>
      <c r="I76" s="17">
        <f>'Berechnung PK (Monat)'!I76</f>
        <v>0</v>
      </c>
      <c r="J76" s="17">
        <f>'Berechnung PK (Monat)'!J76</f>
        <v>0</v>
      </c>
      <c r="K76" s="17">
        <f>'Berechnung PK (Monat)'!K76</f>
        <v>0</v>
      </c>
      <c r="L76" s="17">
        <f>'Berechnung PK (Monat)'!L76</f>
        <v>0</v>
      </c>
      <c r="M76" s="17">
        <f>'Berechnung PK (Monat)'!M76</f>
        <v>0</v>
      </c>
      <c r="N76" s="17">
        <f>'Berechnung PK (Monat)'!N76</f>
        <v>0</v>
      </c>
      <c r="O76" s="17">
        <f>'Berechnung PK (Monat)'!O76</f>
        <v>0</v>
      </c>
      <c r="P76" s="17">
        <f>'Berechnung PK (Monat)'!P76</f>
        <v>0</v>
      </c>
      <c r="Q76" s="7">
        <f>'Berechnung PK (Monat)'!Q76</f>
        <v>0</v>
      </c>
      <c r="R76" s="103">
        <f aca="true" t="shared" si="21" ref="R76:R81">SUM(F76:Q76)</f>
        <v>0</v>
      </c>
    </row>
    <row r="77" spans="1:18" ht="16.5">
      <c r="A77" s="80" t="s">
        <v>29</v>
      </c>
      <c r="B77" s="493">
        <f>IF('Berechnung PK (Monat)'!B77:E77=0,"",'Berechnung PK (Monat)'!B77:E77)</f>
      </c>
      <c r="C77" s="494"/>
      <c r="D77" s="494"/>
      <c r="E77" s="495"/>
      <c r="F77" s="16">
        <f>'Berechnung PK (Monat)'!F77</f>
        <v>0</v>
      </c>
      <c r="G77" s="17">
        <f>'Berechnung PK (Monat)'!G77</f>
        <v>0</v>
      </c>
      <c r="H77" s="17">
        <f>'Berechnung PK (Monat)'!H77</f>
        <v>0</v>
      </c>
      <c r="I77" s="17">
        <f>'Berechnung PK (Monat)'!I77</f>
        <v>0</v>
      </c>
      <c r="J77" s="17">
        <f>'Berechnung PK (Monat)'!J77</f>
        <v>0</v>
      </c>
      <c r="K77" s="17">
        <f>'Berechnung PK (Monat)'!K77</f>
        <v>0</v>
      </c>
      <c r="L77" s="17">
        <f>'Berechnung PK (Monat)'!L77</f>
        <v>0</v>
      </c>
      <c r="M77" s="17">
        <f>'Berechnung PK (Monat)'!M77</f>
        <v>0</v>
      </c>
      <c r="N77" s="17">
        <f>'Berechnung PK (Monat)'!N77</f>
        <v>0</v>
      </c>
      <c r="O77" s="17">
        <f>'Berechnung PK (Monat)'!O77</f>
        <v>0</v>
      </c>
      <c r="P77" s="17">
        <f>'Berechnung PK (Monat)'!P77</f>
        <v>0</v>
      </c>
      <c r="Q77" s="7">
        <f>'Berechnung PK (Monat)'!Q77</f>
        <v>0</v>
      </c>
      <c r="R77" s="103">
        <f>SUM(F77:Q77)</f>
        <v>0</v>
      </c>
    </row>
    <row r="78" spans="1:18" ht="16.5">
      <c r="A78" s="80" t="s">
        <v>30</v>
      </c>
      <c r="B78" s="493">
        <f>IF('Berechnung PK (Monat)'!B78:E78=0,"",'Berechnung PK (Monat)'!B78:E78)</f>
      </c>
      <c r="C78" s="494"/>
      <c r="D78" s="494"/>
      <c r="E78" s="495"/>
      <c r="F78" s="16">
        <f>'Berechnung PK (Monat)'!F78</f>
        <v>0</v>
      </c>
      <c r="G78" s="17">
        <f>'Berechnung PK (Monat)'!G78</f>
        <v>0</v>
      </c>
      <c r="H78" s="17">
        <f>'Berechnung PK (Monat)'!H78</f>
        <v>0</v>
      </c>
      <c r="I78" s="17">
        <f>'Berechnung PK (Monat)'!I78</f>
        <v>0</v>
      </c>
      <c r="J78" s="17">
        <f>'Berechnung PK (Monat)'!J78</f>
        <v>0</v>
      </c>
      <c r="K78" s="17">
        <f>'Berechnung PK (Monat)'!K78</f>
        <v>0</v>
      </c>
      <c r="L78" s="17">
        <f>'Berechnung PK (Monat)'!L78</f>
        <v>0</v>
      </c>
      <c r="M78" s="17">
        <f>'Berechnung PK (Monat)'!M78</f>
        <v>0</v>
      </c>
      <c r="N78" s="17">
        <f>'Berechnung PK (Monat)'!N78</f>
        <v>0</v>
      </c>
      <c r="O78" s="17">
        <f>'Berechnung PK (Monat)'!O78</f>
        <v>0</v>
      </c>
      <c r="P78" s="17">
        <f>'Berechnung PK (Monat)'!P78</f>
        <v>0</v>
      </c>
      <c r="Q78" s="7">
        <f>'Berechnung PK (Monat)'!Q78</f>
        <v>0</v>
      </c>
      <c r="R78" s="103">
        <f t="shared" si="21"/>
        <v>0</v>
      </c>
    </row>
    <row r="79" spans="1:18" ht="16.5">
      <c r="A79" s="80" t="s">
        <v>31</v>
      </c>
      <c r="B79" s="493">
        <f>IF('Berechnung PK (Monat)'!B79:E79=0,"",'Berechnung PK (Monat)'!B79:E79)</f>
      </c>
      <c r="C79" s="494"/>
      <c r="D79" s="494"/>
      <c r="E79" s="495"/>
      <c r="F79" s="16">
        <f>'Berechnung PK (Monat)'!F79</f>
        <v>0</v>
      </c>
      <c r="G79" s="17">
        <f>'Berechnung PK (Monat)'!G79</f>
        <v>0</v>
      </c>
      <c r="H79" s="17">
        <f>'Berechnung PK (Monat)'!H79</f>
        <v>0</v>
      </c>
      <c r="I79" s="17">
        <f>'Berechnung PK (Monat)'!I79</f>
        <v>0</v>
      </c>
      <c r="J79" s="17">
        <f>'Berechnung PK (Monat)'!J79</f>
        <v>0</v>
      </c>
      <c r="K79" s="17">
        <f>'Berechnung PK (Monat)'!K79</f>
        <v>0</v>
      </c>
      <c r="L79" s="17">
        <f>'Berechnung PK (Monat)'!L79</f>
        <v>0</v>
      </c>
      <c r="M79" s="17">
        <f>'Berechnung PK (Monat)'!M79</f>
        <v>0</v>
      </c>
      <c r="N79" s="17">
        <f>'Berechnung PK (Monat)'!N79</f>
        <v>0</v>
      </c>
      <c r="O79" s="17">
        <f>'Berechnung PK (Monat)'!O79</f>
        <v>0</v>
      </c>
      <c r="P79" s="17">
        <f>'Berechnung PK (Monat)'!P79</f>
        <v>0</v>
      </c>
      <c r="Q79" s="7">
        <f>'Berechnung PK (Monat)'!Q79</f>
        <v>0</v>
      </c>
      <c r="R79" s="103">
        <f t="shared" si="21"/>
        <v>0</v>
      </c>
    </row>
    <row r="80" spans="1:18" ht="16.5">
      <c r="A80" s="80" t="s">
        <v>32</v>
      </c>
      <c r="B80" s="493">
        <f>IF('Berechnung PK (Monat)'!B80:E80=0,"",'Berechnung PK (Monat)'!B80:E80)</f>
      </c>
      <c r="C80" s="494"/>
      <c r="D80" s="494"/>
      <c r="E80" s="495"/>
      <c r="F80" s="16">
        <f>'Berechnung PK (Monat)'!F80</f>
        <v>0</v>
      </c>
      <c r="G80" s="17">
        <f>'Berechnung PK (Monat)'!G80</f>
        <v>0</v>
      </c>
      <c r="H80" s="17">
        <f>'Berechnung PK (Monat)'!H80</f>
        <v>0</v>
      </c>
      <c r="I80" s="17">
        <f>'Berechnung PK (Monat)'!I80</f>
        <v>0</v>
      </c>
      <c r="J80" s="17">
        <f>'Berechnung PK (Monat)'!J80</f>
        <v>0</v>
      </c>
      <c r="K80" s="17">
        <f>'Berechnung PK (Monat)'!K80</f>
        <v>0</v>
      </c>
      <c r="L80" s="17">
        <f>'Berechnung PK (Monat)'!L80</f>
        <v>0</v>
      </c>
      <c r="M80" s="17">
        <f>'Berechnung PK (Monat)'!M80</f>
        <v>0</v>
      </c>
      <c r="N80" s="17">
        <f>'Berechnung PK (Monat)'!N80</f>
        <v>0</v>
      </c>
      <c r="O80" s="17">
        <f>'Berechnung PK (Monat)'!O80</f>
        <v>0</v>
      </c>
      <c r="P80" s="17">
        <f>'Berechnung PK (Monat)'!P80</f>
        <v>0</v>
      </c>
      <c r="Q80" s="7">
        <f>'Berechnung PK (Monat)'!Q80</f>
        <v>0</v>
      </c>
      <c r="R80" s="103">
        <f t="shared" si="21"/>
        <v>0</v>
      </c>
    </row>
    <row r="81" spans="1:18" ht="17.25" thickBot="1">
      <c r="A81" s="80" t="s">
        <v>33</v>
      </c>
      <c r="B81" s="496">
        <f>IF('Berechnung PK (Monat)'!B81:E81=0,"",'Berechnung PK (Monat)'!B81:E81)</f>
      </c>
      <c r="C81" s="497"/>
      <c r="D81" s="497"/>
      <c r="E81" s="498"/>
      <c r="F81" s="29">
        <f>'Berechnung PK (Monat)'!F81</f>
        <v>0</v>
      </c>
      <c r="G81" s="30">
        <f>'Berechnung PK (Monat)'!G81</f>
        <v>0</v>
      </c>
      <c r="H81" s="30">
        <f>'Berechnung PK (Monat)'!H81</f>
        <v>0</v>
      </c>
      <c r="I81" s="30">
        <f>'Berechnung PK (Monat)'!I81</f>
        <v>0</v>
      </c>
      <c r="J81" s="30">
        <f>'Berechnung PK (Monat)'!J81</f>
        <v>0</v>
      </c>
      <c r="K81" s="30">
        <f>'Berechnung PK (Monat)'!K81</f>
        <v>0</v>
      </c>
      <c r="L81" s="30">
        <f>'Berechnung PK (Monat)'!L81</f>
        <v>0</v>
      </c>
      <c r="M81" s="30">
        <f>'Berechnung PK (Monat)'!M81</f>
        <v>0</v>
      </c>
      <c r="N81" s="30">
        <f>'Berechnung PK (Monat)'!N81</f>
        <v>0</v>
      </c>
      <c r="O81" s="30">
        <f>'Berechnung PK (Monat)'!O81</f>
        <v>0</v>
      </c>
      <c r="P81" s="30">
        <f>'Berechnung PK (Monat)'!P81</f>
        <v>0</v>
      </c>
      <c r="Q81" s="5">
        <f>'Berechnung PK (Monat)'!Q81</f>
        <v>0</v>
      </c>
      <c r="R81" s="131">
        <f t="shared" si="21"/>
        <v>0</v>
      </c>
    </row>
    <row r="82" spans="1:18" ht="17.25" thickBot="1">
      <c r="A82" s="49"/>
      <c r="B82" s="49"/>
      <c r="C82" s="49"/>
      <c r="D82" s="49"/>
      <c r="E82" s="49"/>
      <c r="F82" s="145">
        <f aca="true" t="shared" si="22" ref="F82:R82">SUM(F75:F81)</f>
        <v>0</v>
      </c>
      <c r="G82" s="146">
        <f t="shared" si="22"/>
        <v>0</v>
      </c>
      <c r="H82" s="146">
        <f t="shared" si="22"/>
        <v>0</v>
      </c>
      <c r="I82" s="146">
        <f t="shared" si="22"/>
        <v>0</v>
      </c>
      <c r="J82" s="146">
        <f t="shared" si="22"/>
        <v>0</v>
      </c>
      <c r="K82" s="146">
        <f t="shared" si="22"/>
        <v>0</v>
      </c>
      <c r="L82" s="146">
        <f t="shared" si="22"/>
        <v>0</v>
      </c>
      <c r="M82" s="146">
        <f t="shared" si="22"/>
        <v>0</v>
      </c>
      <c r="N82" s="146">
        <f t="shared" si="22"/>
        <v>0</v>
      </c>
      <c r="O82" s="146">
        <f t="shared" si="22"/>
        <v>0</v>
      </c>
      <c r="P82" s="146">
        <f t="shared" si="22"/>
        <v>0</v>
      </c>
      <c r="Q82" s="147">
        <f t="shared" si="22"/>
        <v>0</v>
      </c>
      <c r="R82" s="54">
        <f t="shared" si="22"/>
        <v>0</v>
      </c>
    </row>
    <row r="83" spans="1:18" ht="10.5" customHeight="1">
      <c r="A83" s="49"/>
      <c r="B83" s="49"/>
      <c r="C83" s="49"/>
      <c r="D83" s="49"/>
      <c r="E83" s="49"/>
      <c r="F83" s="49"/>
      <c r="G83" s="49"/>
      <c r="H83" s="49"/>
      <c r="I83" s="49"/>
      <c r="J83" s="49"/>
      <c r="K83" s="49"/>
      <c r="L83" s="49"/>
      <c r="M83" s="49"/>
      <c r="N83" s="49"/>
      <c r="O83" s="49"/>
      <c r="P83" s="49"/>
      <c r="Q83" s="49"/>
      <c r="R83" s="49"/>
    </row>
    <row r="84" spans="1:18" ht="10.5" customHeight="1">
      <c r="A84" s="49"/>
      <c r="B84" s="49"/>
      <c r="C84" s="49"/>
      <c r="D84" s="49"/>
      <c r="E84" s="49"/>
      <c r="F84" s="49"/>
      <c r="G84" s="49"/>
      <c r="H84" s="49"/>
      <c r="I84" s="49"/>
      <c r="J84" s="49"/>
      <c r="K84" s="49"/>
      <c r="L84" s="49"/>
      <c r="M84" s="49"/>
      <c r="N84" s="49"/>
      <c r="O84" s="49"/>
      <c r="P84" s="49"/>
      <c r="Q84" s="49"/>
      <c r="R84" s="49"/>
    </row>
    <row r="85" spans="1:18" ht="17.25" thickBot="1">
      <c r="A85" s="49" t="s">
        <v>34</v>
      </c>
      <c r="B85" s="49"/>
      <c r="C85" s="49"/>
      <c r="D85" s="49"/>
      <c r="E85" s="49"/>
      <c r="F85" s="49"/>
      <c r="G85" s="49"/>
      <c r="H85" s="49"/>
      <c r="I85" s="49"/>
      <c r="J85" s="49"/>
      <c r="K85" s="49"/>
      <c r="L85" s="49"/>
      <c r="M85" s="49"/>
      <c r="N85" s="49"/>
      <c r="O85" s="49"/>
      <c r="P85" s="49"/>
      <c r="Q85" s="49"/>
      <c r="R85" s="49"/>
    </row>
    <row r="86" spans="1:18" ht="16.5">
      <c r="A86" s="80" t="s">
        <v>27</v>
      </c>
      <c r="B86" s="499">
        <f>IF('Berechnung PK (Monat)'!B86:E86=0,"",'Berechnung PK (Monat)'!B86:E86)</f>
      </c>
      <c r="C86" s="500"/>
      <c r="D86" s="500"/>
      <c r="E86" s="501"/>
      <c r="F86" s="11">
        <f>'Berechnung PK (Monat)'!F86</f>
        <v>0</v>
      </c>
      <c r="G86" s="12">
        <f>'Berechnung PK (Monat)'!G86</f>
        <v>0</v>
      </c>
      <c r="H86" s="12">
        <f>'Berechnung PK (Monat)'!H86</f>
        <v>0</v>
      </c>
      <c r="I86" s="12">
        <f>'Berechnung PK (Monat)'!I86</f>
        <v>0</v>
      </c>
      <c r="J86" s="12">
        <f>'Berechnung PK (Monat)'!J86</f>
        <v>0</v>
      </c>
      <c r="K86" s="12">
        <f>'Berechnung PK (Monat)'!K86</f>
        <v>0</v>
      </c>
      <c r="L86" s="12">
        <f>'Berechnung PK (Monat)'!L86</f>
        <v>0</v>
      </c>
      <c r="M86" s="12">
        <f>'Berechnung PK (Monat)'!M86</f>
        <v>0</v>
      </c>
      <c r="N86" s="12">
        <f>'Berechnung PK (Monat)'!N86</f>
        <v>0</v>
      </c>
      <c r="O86" s="12">
        <f>'Berechnung PK (Monat)'!O86</f>
        <v>0</v>
      </c>
      <c r="P86" s="12">
        <f>'Berechnung PK (Monat)'!P86</f>
        <v>0</v>
      </c>
      <c r="Q86" s="4">
        <f>'Berechnung PK (Monat)'!Q86</f>
        <v>0</v>
      </c>
      <c r="R86" s="98">
        <f aca="true" t="shared" si="23" ref="R86:R92">SUM(F86:Q86)</f>
        <v>0</v>
      </c>
    </row>
    <row r="87" spans="1:18" ht="16.5">
      <c r="A87" s="80" t="s">
        <v>28</v>
      </c>
      <c r="B87" s="493">
        <f>IF('Berechnung PK (Monat)'!B87:E87=0,"",'Berechnung PK (Monat)'!B87:E87)</f>
      </c>
      <c r="C87" s="494"/>
      <c r="D87" s="494"/>
      <c r="E87" s="495"/>
      <c r="F87" s="16">
        <f>'Berechnung PK (Monat)'!F87</f>
        <v>0</v>
      </c>
      <c r="G87" s="17">
        <f>'Berechnung PK (Monat)'!G87</f>
        <v>0</v>
      </c>
      <c r="H87" s="17">
        <f>'Berechnung PK (Monat)'!H87</f>
        <v>0</v>
      </c>
      <c r="I87" s="17">
        <f>'Berechnung PK (Monat)'!I87</f>
        <v>0</v>
      </c>
      <c r="J87" s="17">
        <f>'Berechnung PK (Monat)'!J87</f>
        <v>0</v>
      </c>
      <c r="K87" s="17">
        <f>'Berechnung PK (Monat)'!K87</f>
        <v>0</v>
      </c>
      <c r="L87" s="17">
        <f>'Berechnung PK (Monat)'!L87</f>
        <v>0</v>
      </c>
      <c r="M87" s="17">
        <f>'Berechnung PK (Monat)'!M87</f>
        <v>0</v>
      </c>
      <c r="N87" s="17">
        <f>'Berechnung PK (Monat)'!N87</f>
        <v>0</v>
      </c>
      <c r="O87" s="17">
        <f>'Berechnung PK (Monat)'!O87</f>
        <v>0</v>
      </c>
      <c r="P87" s="17">
        <f>'Berechnung PK (Monat)'!P87</f>
        <v>0</v>
      </c>
      <c r="Q87" s="7">
        <f>'Berechnung PK (Monat)'!Q87</f>
        <v>0</v>
      </c>
      <c r="R87" s="103">
        <f t="shared" si="23"/>
        <v>0</v>
      </c>
    </row>
    <row r="88" spans="1:18" ht="16.5">
      <c r="A88" s="80" t="s">
        <v>29</v>
      </c>
      <c r="B88" s="493">
        <f>IF('Berechnung PK (Monat)'!B88:E88=0,"",'Berechnung PK (Monat)'!B88:E88)</f>
      </c>
      <c r="C88" s="494"/>
      <c r="D88" s="494"/>
      <c r="E88" s="495"/>
      <c r="F88" s="16">
        <f>'Berechnung PK (Monat)'!F88</f>
        <v>0</v>
      </c>
      <c r="G88" s="17">
        <f>'Berechnung PK (Monat)'!G88</f>
        <v>0</v>
      </c>
      <c r="H88" s="17">
        <f>'Berechnung PK (Monat)'!H88</f>
        <v>0</v>
      </c>
      <c r="I88" s="17">
        <f>'Berechnung PK (Monat)'!I88</f>
        <v>0</v>
      </c>
      <c r="J88" s="17">
        <f>'Berechnung PK (Monat)'!J88</f>
        <v>0</v>
      </c>
      <c r="K88" s="17">
        <f>'Berechnung PK (Monat)'!K88</f>
        <v>0</v>
      </c>
      <c r="L88" s="17">
        <f>'Berechnung PK (Monat)'!L88</f>
        <v>0</v>
      </c>
      <c r="M88" s="17">
        <f>'Berechnung PK (Monat)'!M88</f>
        <v>0</v>
      </c>
      <c r="N88" s="17">
        <f>'Berechnung PK (Monat)'!N88</f>
        <v>0</v>
      </c>
      <c r="O88" s="17">
        <f>'Berechnung PK (Monat)'!O88</f>
        <v>0</v>
      </c>
      <c r="P88" s="17">
        <f>'Berechnung PK (Monat)'!P88</f>
        <v>0</v>
      </c>
      <c r="Q88" s="7">
        <f>'Berechnung PK (Monat)'!Q88</f>
        <v>0</v>
      </c>
      <c r="R88" s="103">
        <f t="shared" si="23"/>
        <v>0</v>
      </c>
    </row>
    <row r="89" spans="1:18" ht="16.5">
      <c r="A89" s="80" t="s">
        <v>30</v>
      </c>
      <c r="B89" s="493">
        <f>IF('Berechnung PK (Monat)'!B89:E89=0,"",'Berechnung PK (Monat)'!B89:E89)</f>
      </c>
      <c r="C89" s="494"/>
      <c r="D89" s="494"/>
      <c r="E89" s="495"/>
      <c r="F89" s="16">
        <f>'Berechnung PK (Monat)'!F89</f>
        <v>0</v>
      </c>
      <c r="G89" s="17">
        <f>'Berechnung PK (Monat)'!G89</f>
        <v>0</v>
      </c>
      <c r="H89" s="17">
        <f>'Berechnung PK (Monat)'!H89</f>
        <v>0</v>
      </c>
      <c r="I89" s="17">
        <f>'Berechnung PK (Monat)'!I89</f>
        <v>0</v>
      </c>
      <c r="J89" s="17">
        <f>'Berechnung PK (Monat)'!J89</f>
        <v>0</v>
      </c>
      <c r="K89" s="17">
        <f>'Berechnung PK (Monat)'!K89</f>
        <v>0</v>
      </c>
      <c r="L89" s="17">
        <f>'Berechnung PK (Monat)'!L89</f>
        <v>0</v>
      </c>
      <c r="M89" s="17">
        <f>'Berechnung PK (Monat)'!M89</f>
        <v>0</v>
      </c>
      <c r="N89" s="17">
        <f>'Berechnung PK (Monat)'!N89</f>
        <v>0</v>
      </c>
      <c r="O89" s="17">
        <f>'Berechnung PK (Monat)'!O89</f>
        <v>0</v>
      </c>
      <c r="P89" s="17">
        <f>'Berechnung PK (Monat)'!P89</f>
        <v>0</v>
      </c>
      <c r="Q89" s="7">
        <f>'Berechnung PK (Monat)'!Q89</f>
        <v>0</v>
      </c>
      <c r="R89" s="103">
        <f t="shared" si="23"/>
        <v>0</v>
      </c>
    </row>
    <row r="90" spans="1:18" ht="16.5">
      <c r="A90" s="80" t="s">
        <v>31</v>
      </c>
      <c r="B90" s="493">
        <f>IF('Berechnung PK (Monat)'!B90:E90=0,"",'Berechnung PK (Monat)'!B90:E90)</f>
      </c>
      <c r="C90" s="494"/>
      <c r="D90" s="494"/>
      <c r="E90" s="495"/>
      <c r="F90" s="16">
        <f>'Berechnung PK (Monat)'!F90</f>
        <v>0</v>
      </c>
      <c r="G90" s="17">
        <f>'Berechnung PK (Monat)'!G90</f>
        <v>0</v>
      </c>
      <c r="H90" s="17">
        <f>'Berechnung PK (Monat)'!H90</f>
        <v>0</v>
      </c>
      <c r="I90" s="17">
        <f>'Berechnung PK (Monat)'!I90</f>
        <v>0</v>
      </c>
      <c r="J90" s="17">
        <f>'Berechnung PK (Monat)'!J90</f>
        <v>0</v>
      </c>
      <c r="K90" s="17">
        <f>'Berechnung PK (Monat)'!K90</f>
        <v>0</v>
      </c>
      <c r="L90" s="17">
        <f>'Berechnung PK (Monat)'!L90</f>
        <v>0</v>
      </c>
      <c r="M90" s="17">
        <f>'Berechnung PK (Monat)'!M90</f>
        <v>0</v>
      </c>
      <c r="N90" s="17">
        <f>'Berechnung PK (Monat)'!N90</f>
        <v>0</v>
      </c>
      <c r="O90" s="17">
        <f>'Berechnung PK (Monat)'!O90</f>
        <v>0</v>
      </c>
      <c r="P90" s="17">
        <f>'Berechnung PK (Monat)'!P90</f>
        <v>0</v>
      </c>
      <c r="Q90" s="7">
        <f>'Berechnung PK (Monat)'!Q90</f>
        <v>0</v>
      </c>
      <c r="R90" s="103">
        <f t="shared" si="23"/>
        <v>0</v>
      </c>
    </row>
    <row r="91" spans="1:18" ht="16.5">
      <c r="A91" s="80" t="s">
        <v>32</v>
      </c>
      <c r="B91" s="493">
        <f>IF('Berechnung PK (Monat)'!B91:E91=0,"",'Berechnung PK (Monat)'!B91:E91)</f>
      </c>
      <c r="C91" s="494"/>
      <c r="D91" s="494"/>
      <c r="E91" s="495"/>
      <c r="F91" s="16">
        <f>'Berechnung PK (Monat)'!F91</f>
        <v>0</v>
      </c>
      <c r="G91" s="17">
        <f>'Berechnung PK (Monat)'!G91</f>
        <v>0</v>
      </c>
      <c r="H91" s="17">
        <f>'Berechnung PK (Monat)'!H91</f>
        <v>0</v>
      </c>
      <c r="I91" s="17">
        <f>'Berechnung PK (Monat)'!I91</f>
        <v>0</v>
      </c>
      <c r="J91" s="17">
        <f>'Berechnung PK (Monat)'!J91</f>
        <v>0</v>
      </c>
      <c r="K91" s="17">
        <f>'Berechnung PK (Monat)'!K91</f>
        <v>0</v>
      </c>
      <c r="L91" s="17">
        <f>'Berechnung PK (Monat)'!L91</f>
        <v>0</v>
      </c>
      <c r="M91" s="17">
        <f>'Berechnung PK (Monat)'!M91</f>
        <v>0</v>
      </c>
      <c r="N91" s="17">
        <f>'Berechnung PK (Monat)'!N91</f>
        <v>0</v>
      </c>
      <c r="O91" s="17">
        <f>'Berechnung PK (Monat)'!O91</f>
        <v>0</v>
      </c>
      <c r="P91" s="17">
        <f>'Berechnung PK (Monat)'!P91</f>
        <v>0</v>
      </c>
      <c r="Q91" s="7">
        <f>'Berechnung PK (Monat)'!Q91</f>
        <v>0</v>
      </c>
      <c r="R91" s="103">
        <f t="shared" si="23"/>
        <v>0</v>
      </c>
    </row>
    <row r="92" spans="1:18" ht="17.25" thickBot="1">
      <c r="A92" s="80" t="s">
        <v>33</v>
      </c>
      <c r="B92" s="496">
        <f>IF('Berechnung PK (Monat)'!B92:E92=0,"",'Berechnung PK (Monat)'!B92:E92)</f>
      </c>
      <c r="C92" s="497"/>
      <c r="D92" s="497"/>
      <c r="E92" s="498"/>
      <c r="F92" s="29">
        <f>'Berechnung PK (Monat)'!F92</f>
        <v>0</v>
      </c>
      <c r="G92" s="30">
        <f>'Berechnung PK (Monat)'!G92</f>
        <v>0</v>
      </c>
      <c r="H92" s="30">
        <f>'Berechnung PK (Monat)'!H92</f>
        <v>0</v>
      </c>
      <c r="I92" s="30">
        <f>'Berechnung PK (Monat)'!I92</f>
        <v>0</v>
      </c>
      <c r="J92" s="30">
        <f>'Berechnung PK (Monat)'!J92</f>
        <v>0</v>
      </c>
      <c r="K92" s="30">
        <f>'Berechnung PK (Monat)'!K92</f>
        <v>0</v>
      </c>
      <c r="L92" s="30">
        <f>'Berechnung PK (Monat)'!L92</f>
        <v>0</v>
      </c>
      <c r="M92" s="30">
        <f>'Berechnung PK (Monat)'!M92</f>
        <v>0</v>
      </c>
      <c r="N92" s="30">
        <f>'Berechnung PK (Monat)'!N92</f>
        <v>0</v>
      </c>
      <c r="O92" s="30">
        <f>'Berechnung PK (Monat)'!O92</f>
        <v>0</v>
      </c>
      <c r="P92" s="30">
        <f>'Berechnung PK (Monat)'!P92</f>
        <v>0</v>
      </c>
      <c r="Q92" s="5">
        <f>'Berechnung PK (Monat)'!Q92</f>
        <v>0</v>
      </c>
      <c r="R92" s="131">
        <f t="shared" si="23"/>
        <v>0</v>
      </c>
    </row>
    <row r="93" spans="1:18" ht="17.25" thickBot="1">
      <c r="A93" s="49"/>
      <c r="B93" s="49"/>
      <c r="C93" s="49"/>
      <c r="D93" s="49"/>
      <c r="E93" s="49"/>
      <c r="F93" s="145">
        <f aca="true" t="shared" si="24" ref="F93:R93">SUM(F86:F92)</f>
        <v>0</v>
      </c>
      <c r="G93" s="146">
        <f t="shared" si="24"/>
        <v>0</v>
      </c>
      <c r="H93" s="146">
        <f t="shared" si="24"/>
        <v>0</v>
      </c>
      <c r="I93" s="146">
        <f t="shared" si="24"/>
        <v>0</v>
      </c>
      <c r="J93" s="146">
        <f t="shared" si="24"/>
        <v>0</v>
      </c>
      <c r="K93" s="146">
        <f t="shared" si="24"/>
        <v>0</v>
      </c>
      <c r="L93" s="146">
        <f t="shared" si="24"/>
        <v>0</v>
      </c>
      <c r="M93" s="146">
        <f t="shared" si="24"/>
        <v>0</v>
      </c>
      <c r="N93" s="146">
        <f t="shared" si="24"/>
        <v>0</v>
      </c>
      <c r="O93" s="146">
        <f t="shared" si="24"/>
        <v>0</v>
      </c>
      <c r="P93" s="146">
        <f t="shared" si="24"/>
        <v>0</v>
      </c>
      <c r="Q93" s="147">
        <f t="shared" si="24"/>
        <v>0</v>
      </c>
      <c r="R93" s="54">
        <f t="shared" si="24"/>
        <v>0</v>
      </c>
    </row>
    <row r="94" spans="1:21" ht="10.5" customHeight="1">
      <c r="A94" s="49"/>
      <c r="B94" s="49"/>
      <c r="C94" s="49"/>
      <c r="D94" s="49"/>
      <c r="E94" s="49"/>
      <c r="F94" s="53"/>
      <c r="G94" s="53"/>
      <c r="H94" s="53"/>
      <c r="I94" s="53"/>
      <c r="J94" s="53"/>
      <c r="K94" s="53"/>
      <c r="L94" s="53"/>
      <c r="M94" s="53"/>
      <c r="N94" s="53"/>
      <c r="O94" s="53"/>
      <c r="P94" s="53"/>
      <c r="Q94" s="53"/>
      <c r="R94" s="53"/>
      <c r="U94" s="2"/>
    </row>
    <row r="95" spans="1:20" ht="21.75" customHeight="1">
      <c r="A95" s="71" t="s">
        <v>59</v>
      </c>
      <c r="B95" s="69"/>
      <c r="C95" s="70"/>
      <c r="D95" s="70"/>
      <c r="E95" s="70"/>
      <c r="F95" s="53"/>
      <c r="G95" s="53"/>
      <c r="H95" s="49"/>
      <c r="I95" s="49"/>
      <c r="J95" s="49"/>
      <c r="K95" s="49"/>
      <c r="L95" s="49"/>
      <c r="M95" s="49"/>
      <c r="N95" s="49"/>
      <c r="O95" s="49"/>
      <c r="P95" s="49"/>
      <c r="Q95" s="49"/>
      <c r="R95" s="53"/>
      <c r="T95" s="1"/>
    </row>
    <row r="96" spans="1:20" ht="6" customHeight="1">
      <c r="A96" s="72"/>
      <c r="B96" s="69"/>
      <c r="C96" s="70"/>
      <c r="D96" s="70"/>
      <c r="E96" s="70"/>
      <c r="F96" s="53"/>
      <c r="G96" s="53"/>
      <c r="H96" s="49"/>
      <c r="I96" s="62"/>
      <c r="J96" s="62"/>
      <c r="K96" s="62"/>
      <c r="L96" s="49"/>
      <c r="M96" s="49"/>
      <c r="N96" s="49"/>
      <c r="O96" s="49"/>
      <c r="P96" s="49"/>
      <c r="Q96" s="49"/>
      <c r="R96" s="53"/>
      <c r="T96" s="1"/>
    </row>
    <row r="97" spans="1:20" ht="18" customHeight="1" thickBot="1">
      <c r="A97" s="72" t="s">
        <v>15</v>
      </c>
      <c r="B97" s="69"/>
      <c r="C97" s="70"/>
      <c r="D97" s="70"/>
      <c r="E97" s="70"/>
      <c r="F97" s="53"/>
      <c r="G97" s="53"/>
      <c r="H97" s="49"/>
      <c r="I97" s="62"/>
      <c r="J97" s="62"/>
      <c r="K97" s="62"/>
      <c r="L97" s="49"/>
      <c r="M97" s="49"/>
      <c r="N97" s="49"/>
      <c r="O97" s="49"/>
      <c r="P97" s="49"/>
      <c r="Q97" s="49"/>
      <c r="R97" s="53"/>
      <c r="T97" s="1"/>
    </row>
    <row r="98" spans="1:20" ht="16.5" customHeight="1" thickBot="1">
      <c r="A98" s="73"/>
      <c r="B98" s="56" t="s">
        <v>64</v>
      </c>
      <c r="C98" s="149"/>
      <c r="D98" s="149"/>
      <c r="E98" s="162"/>
      <c r="F98" s="163" t="e">
        <f aca="true" t="shared" si="25" ref="F98:Q98">F71</f>
        <v>#VALUE!</v>
      </c>
      <c r="G98" s="164" t="e">
        <f t="shared" si="25"/>
        <v>#VALUE!</v>
      </c>
      <c r="H98" s="164" t="e">
        <f t="shared" si="25"/>
        <v>#VALUE!</v>
      </c>
      <c r="I98" s="164" t="e">
        <f t="shared" si="25"/>
        <v>#VALUE!</v>
      </c>
      <c r="J98" s="164" t="e">
        <f t="shared" si="25"/>
        <v>#VALUE!</v>
      </c>
      <c r="K98" s="164" t="e">
        <f t="shared" si="25"/>
        <v>#VALUE!</v>
      </c>
      <c r="L98" s="164" t="e">
        <f t="shared" si="25"/>
        <v>#VALUE!</v>
      </c>
      <c r="M98" s="164" t="e">
        <f t="shared" si="25"/>
        <v>#VALUE!</v>
      </c>
      <c r="N98" s="164" t="e">
        <f t="shared" si="25"/>
        <v>#VALUE!</v>
      </c>
      <c r="O98" s="164" t="e">
        <f t="shared" si="25"/>
        <v>#VALUE!</v>
      </c>
      <c r="P98" s="164" t="e">
        <f t="shared" si="25"/>
        <v>#VALUE!</v>
      </c>
      <c r="Q98" s="165" t="e">
        <f t="shared" si="25"/>
        <v>#VALUE!</v>
      </c>
      <c r="R98" s="114" t="e">
        <f>SUM(F98:Q98)</f>
        <v>#VALUE!</v>
      </c>
      <c r="T98" s="1"/>
    </row>
    <row r="99" spans="1:20" ht="16.5">
      <c r="A99" s="73"/>
      <c r="B99" s="74" t="s">
        <v>52</v>
      </c>
      <c r="C99" s="57"/>
      <c r="D99" s="57"/>
      <c r="E99" s="136"/>
      <c r="F99" s="137">
        <f>F114</f>
        <v>0</v>
      </c>
      <c r="G99" s="138">
        <f aca="true" t="shared" si="26" ref="G99:P99">G114</f>
        <v>0</v>
      </c>
      <c r="H99" s="138">
        <f t="shared" si="26"/>
        <v>0</v>
      </c>
      <c r="I99" s="138">
        <f t="shared" si="26"/>
        <v>0</v>
      </c>
      <c r="J99" s="138">
        <f t="shared" si="26"/>
        <v>0</v>
      </c>
      <c r="K99" s="138">
        <f t="shared" si="26"/>
        <v>0</v>
      </c>
      <c r="L99" s="138">
        <f t="shared" si="26"/>
        <v>0</v>
      </c>
      <c r="M99" s="138">
        <f t="shared" si="26"/>
        <v>0</v>
      </c>
      <c r="N99" s="138">
        <f t="shared" si="26"/>
        <v>0</v>
      </c>
      <c r="O99" s="138">
        <f t="shared" si="26"/>
        <v>0</v>
      </c>
      <c r="P99" s="138">
        <f t="shared" si="26"/>
        <v>0</v>
      </c>
      <c r="Q99" s="75">
        <f>Q114</f>
        <v>0</v>
      </c>
      <c r="R99" s="98">
        <f>SUM(F99:Q99)</f>
        <v>0</v>
      </c>
      <c r="T99" s="1"/>
    </row>
    <row r="100" spans="1:20" ht="17.25" thickBot="1">
      <c r="A100" s="73"/>
      <c r="B100" s="59" t="s">
        <v>58</v>
      </c>
      <c r="C100" s="112"/>
      <c r="D100" s="112"/>
      <c r="E100" s="139"/>
      <c r="F100" s="29">
        <f>'Berechnung PK (Monat)'!F100</f>
        <v>0</v>
      </c>
      <c r="G100" s="30">
        <f>'Berechnung PK (Monat)'!G100</f>
        <v>0</v>
      </c>
      <c r="H100" s="30">
        <f>'Berechnung PK (Monat)'!H100</f>
        <v>0</v>
      </c>
      <c r="I100" s="30">
        <f>'Berechnung PK (Monat)'!I100</f>
        <v>0</v>
      </c>
      <c r="J100" s="30">
        <f>'Berechnung PK (Monat)'!J100</f>
        <v>0</v>
      </c>
      <c r="K100" s="30">
        <f>'Berechnung PK (Monat)'!K100</f>
        <v>0</v>
      </c>
      <c r="L100" s="30">
        <f>'Berechnung PK (Monat)'!L100</f>
        <v>0</v>
      </c>
      <c r="M100" s="30">
        <f>'Berechnung PK (Monat)'!M100</f>
        <v>0</v>
      </c>
      <c r="N100" s="30">
        <f>'Berechnung PK (Monat)'!N100</f>
        <v>0</v>
      </c>
      <c r="O100" s="30">
        <f>'Berechnung PK (Monat)'!O100</f>
        <v>0</v>
      </c>
      <c r="P100" s="30">
        <f>'Berechnung PK (Monat)'!P100</f>
        <v>0</v>
      </c>
      <c r="Q100" s="5">
        <f>'Berechnung PK (Monat)'!Q100</f>
        <v>0</v>
      </c>
      <c r="R100" s="131">
        <f>SUM(F100:Q100)</f>
        <v>0</v>
      </c>
      <c r="T100" s="1"/>
    </row>
    <row r="101" spans="1:20" ht="17.25" thickBot="1">
      <c r="A101" s="73"/>
      <c r="B101" s="258" t="s">
        <v>129</v>
      </c>
      <c r="C101" s="70"/>
      <c r="D101" s="70"/>
      <c r="E101" s="148"/>
      <c r="F101" s="23">
        <f>'Berechnung PK (Monat)'!F101</f>
      </c>
      <c r="G101" s="24">
        <f>'Berechnung PK (Monat)'!G101</f>
      </c>
      <c r="H101" s="24">
        <f>'Berechnung PK (Monat)'!H101</f>
      </c>
      <c r="I101" s="24">
        <f>'Berechnung PK (Monat)'!I101</f>
      </c>
      <c r="J101" s="24">
        <f>'Berechnung PK (Monat)'!J101</f>
      </c>
      <c r="K101" s="24">
        <f>'Berechnung PK (Monat)'!K101</f>
      </c>
      <c r="L101" s="24">
        <f>'Berechnung PK (Monat)'!L101</f>
      </c>
      <c r="M101" s="24">
        <f>'Berechnung PK (Monat)'!M101</f>
      </c>
      <c r="N101" s="24">
        <f>'Berechnung PK (Monat)'!N101</f>
      </c>
      <c r="O101" s="24">
        <f>'Berechnung PK (Monat)'!O101</f>
      </c>
      <c r="P101" s="24">
        <f>'Berechnung PK (Monat)'!P101</f>
      </c>
      <c r="Q101" s="203">
        <f>'Berechnung PK (Monat)'!Q101</f>
      </c>
      <c r="R101" s="259"/>
      <c r="T101" s="1"/>
    </row>
    <row r="102" spans="1:20" ht="17.25" thickBot="1">
      <c r="A102" s="73"/>
      <c r="B102" s="59" t="s">
        <v>22</v>
      </c>
      <c r="C102" s="112"/>
      <c r="D102" s="112"/>
      <c r="E102" s="139"/>
      <c r="F102" s="140" t="e">
        <f>ROUND((F101*(52-$C$13-$C$12))/12,2)+F100</f>
        <v>#VALUE!</v>
      </c>
      <c r="G102" s="141" t="e">
        <f aca="true" t="shared" si="27" ref="G102:Q102">ROUND((G101*(52-$C$13-$C$12))/12,2)+G100</f>
        <v>#VALUE!</v>
      </c>
      <c r="H102" s="141" t="e">
        <f t="shared" si="27"/>
        <v>#VALUE!</v>
      </c>
      <c r="I102" s="141" t="e">
        <f t="shared" si="27"/>
        <v>#VALUE!</v>
      </c>
      <c r="J102" s="141" t="e">
        <f t="shared" si="27"/>
        <v>#VALUE!</v>
      </c>
      <c r="K102" s="141" t="e">
        <f t="shared" si="27"/>
        <v>#VALUE!</v>
      </c>
      <c r="L102" s="141" t="e">
        <f t="shared" si="27"/>
        <v>#VALUE!</v>
      </c>
      <c r="M102" s="141" t="e">
        <f t="shared" si="27"/>
        <v>#VALUE!</v>
      </c>
      <c r="N102" s="141" t="e">
        <f t="shared" si="27"/>
        <v>#VALUE!</v>
      </c>
      <c r="O102" s="141" t="e">
        <f t="shared" si="27"/>
        <v>#VALUE!</v>
      </c>
      <c r="P102" s="141" t="e">
        <f t="shared" si="27"/>
        <v>#VALUE!</v>
      </c>
      <c r="Q102" s="142" t="e">
        <f t="shared" si="27"/>
        <v>#VALUE!</v>
      </c>
      <c r="R102" s="207" t="e">
        <f>SUM(F102:Q102)</f>
        <v>#VALUE!</v>
      </c>
      <c r="T102" s="1"/>
    </row>
    <row r="103" spans="1:20" ht="17.25" thickBot="1">
      <c r="A103" s="78"/>
      <c r="B103" s="79" t="s">
        <v>14</v>
      </c>
      <c r="C103" s="430"/>
      <c r="D103" s="430"/>
      <c r="E103" s="430"/>
      <c r="F103" s="132" t="e">
        <f>IF(F102=0,0,ROUND(F98/F102,2))</f>
        <v>#VALUE!</v>
      </c>
      <c r="G103" s="143" t="e">
        <f aca="true" t="shared" si="28" ref="G103:Q103">IF(G102=0,0,ROUND(G98/G102,2))</f>
        <v>#VALUE!</v>
      </c>
      <c r="H103" s="143" t="e">
        <f t="shared" si="28"/>
        <v>#VALUE!</v>
      </c>
      <c r="I103" s="143" t="e">
        <f t="shared" si="28"/>
        <v>#VALUE!</v>
      </c>
      <c r="J103" s="143" t="e">
        <f t="shared" si="28"/>
        <v>#VALUE!</v>
      </c>
      <c r="K103" s="143" t="e">
        <f t="shared" si="28"/>
        <v>#VALUE!</v>
      </c>
      <c r="L103" s="143" t="e">
        <f t="shared" si="28"/>
        <v>#VALUE!</v>
      </c>
      <c r="M103" s="143" t="e">
        <f t="shared" si="28"/>
        <v>#VALUE!</v>
      </c>
      <c r="N103" s="143" t="e">
        <f t="shared" si="28"/>
        <v>#VALUE!</v>
      </c>
      <c r="O103" s="143" t="e">
        <f t="shared" si="28"/>
        <v>#VALUE!</v>
      </c>
      <c r="P103" s="143" t="e">
        <f t="shared" si="28"/>
        <v>#VALUE!</v>
      </c>
      <c r="Q103" s="144" t="e">
        <f t="shared" si="28"/>
        <v>#VALUE!</v>
      </c>
      <c r="R103" s="54" t="e">
        <f>AVERAGE(F103:Q103)</f>
        <v>#VALUE!</v>
      </c>
      <c r="T103" s="1"/>
    </row>
    <row r="104" spans="1:21" ht="16.5" customHeight="1">
      <c r="A104" s="71"/>
      <c r="B104" s="69"/>
      <c r="C104" s="70"/>
      <c r="D104" s="70"/>
      <c r="E104" s="70"/>
      <c r="F104" s="53"/>
      <c r="G104" s="53"/>
      <c r="H104" s="49"/>
      <c r="I104" s="49"/>
      <c r="J104" s="49"/>
      <c r="K104" s="49"/>
      <c r="L104" s="49"/>
      <c r="M104" s="49"/>
      <c r="N104" s="49"/>
      <c r="O104" s="49"/>
      <c r="P104" s="49"/>
      <c r="Q104" s="49"/>
      <c r="R104" s="53"/>
      <c r="T104" s="53"/>
      <c r="U104" s="2"/>
    </row>
    <row r="105" spans="1:21" ht="21.75" customHeight="1">
      <c r="A105" s="71"/>
      <c r="B105" s="69"/>
      <c r="C105" s="70"/>
      <c r="D105" s="70"/>
      <c r="E105" s="70"/>
      <c r="F105" s="53"/>
      <c r="G105" s="53"/>
      <c r="H105" s="49"/>
      <c r="I105" s="49"/>
      <c r="J105" s="49"/>
      <c r="K105" s="49"/>
      <c r="L105" s="49"/>
      <c r="M105" s="49"/>
      <c r="N105" s="49"/>
      <c r="O105" s="49"/>
      <c r="P105" s="49"/>
      <c r="Q105" s="49"/>
      <c r="R105" s="53"/>
      <c r="T105" s="53"/>
      <c r="U105" s="2"/>
    </row>
    <row r="106" spans="1:21" ht="7.5" customHeight="1">
      <c r="A106" s="72"/>
      <c r="B106" s="69"/>
      <c r="C106" s="70"/>
      <c r="D106" s="70"/>
      <c r="E106" s="70"/>
      <c r="F106" s="53"/>
      <c r="G106" s="53"/>
      <c r="H106" s="49"/>
      <c r="I106" s="62"/>
      <c r="J106" s="62"/>
      <c r="K106" s="62"/>
      <c r="L106" s="49"/>
      <c r="M106" s="49"/>
      <c r="N106" s="49"/>
      <c r="O106" s="49"/>
      <c r="P106" s="49"/>
      <c r="Q106" s="49"/>
      <c r="R106" s="53"/>
      <c r="T106" s="53"/>
      <c r="U106" s="2"/>
    </row>
    <row r="107" spans="1:21" ht="7.5" customHeight="1">
      <c r="A107" s="72"/>
      <c r="B107" s="69"/>
      <c r="C107" s="70"/>
      <c r="D107" s="70"/>
      <c r="E107" s="70"/>
      <c r="F107" s="53"/>
      <c r="G107" s="53"/>
      <c r="H107" s="49"/>
      <c r="I107" s="62"/>
      <c r="J107" s="62"/>
      <c r="K107" s="62"/>
      <c r="L107" s="49"/>
      <c r="M107" s="49"/>
      <c r="N107" s="49"/>
      <c r="O107" s="49"/>
      <c r="P107" s="49"/>
      <c r="Q107" s="49"/>
      <c r="R107" s="53"/>
      <c r="T107" s="53"/>
      <c r="U107" s="2"/>
    </row>
    <row r="108" spans="1:20" ht="16.5" customHeight="1" thickBot="1">
      <c r="A108" s="72" t="s">
        <v>78</v>
      </c>
      <c r="B108" s="69"/>
      <c r="C108" s="70"/>
      <c r="D108" s="70"/>
      <c r="E108" s="70"/>
      <c r="F108" s="53"/>
      <c r="G108" s="53"/>
      <c r="H108" s="53"/>
      <c r="I108" s="53"/>
      <c r="J108" s="53"/>
      <c r="K108" s="53"/>
      <c r="L108" s="53"/>
      <c r="M108" s="53"/>
      <c r="N108" s="53"/>
      <c r="O108" s="53"/>
      <c r="P108" s="53"/>
      <c r="Q108" s="53"/>
      <c r="R108" s="53"/>
      <c r="T108" s="1"/>
    </row>
    <row r="109" spans="1:18" ht="16.5" customHeight="1">
      <c r="A109" s="69"/>
      <c r="B109" s="8" t="str">
        <f>'Berechnung PK (Monat)'!B109</f>
        <v>Projekt 1</v>
      </c>
      <c r="C109" s="32"/>
      <c r="D109" s="32"/>
      <c r="E109" s="33"/>
      <c r="F109" s="11">
        <f>'Berechnung PK (Monat)'!F109</f>
        <v>0</v>
      </c>
      <c r="G109" s="12">
        <f>'Berechnung PK (Monat)'!G109</f>
        <v>0</v>
      </c>
      <c r="H109" s="12">
        <f>'Berechnung PK (Monat)'!H109</f>
        <v>0</v>
      </c>
      <c r="I109" s="12">
        <f>'Berechnung PK (Monat)'!I109</f>
        <v>0</v>
      </c>
      <c r="J109" s="12">
        <f>'Berechnung PK (Monat)'!J109</f>
        <v>0</v>
      </c>
      <c r="K109" s="12">
        <f>'Berechnung PK (Monat)'!K109</f>
        <v>0</v>
      </c>
      <c r="L109" s="12">
        <f>'Berechnung PK (Monat)'!L109</f>
        <v>0</v>
      </c>
      <c r="M109" s="12">
        <f>'Berechnung PK (Monat)'!M109</f>
        <v>0</v>
      </c>
      <c r="N109" s="12">
        <f>'Berechnung PK (Monat)'!N109</f>
        <v>0</v>
      </c>
      <c r="O109" s="12">
        <f>'Berechnung PK (Monat)'!O109</f>
        <v>0</v>
      </c>
      <c r="P109" s="12">
        <f>'Berechnung PK (Monat)'!P109</f>
        <v>0</v>
      </c>
      <c r="Q109" s="4">
        <f>'Berechnung PK (Monat)'!Q109</f>
        <v>0</v>
      </c>
      <c r="R109" s="98">
        <f aca="true" t="shared" si="29" ref="R109:R114">SUM(F109:Q109)</f>
        <v>0</v>
      </c>
    </row>
    <row r="110" spans="1:18" ht="16.5" customHeight="1">
      <c r="A110" s="69"/>
      <c r="B110" s="9" t="str">
        <f>'Berechnung PK (Monat)'!B110</f>
        <v>Projekt 2</v>
      </c>
      <c r="C110" s="34"/>
      <c r="D110" s="34"/>
      <c r="E110" s="35"/>
      <c r="F110" s="16">
        <f>'Berechnung PK (Monat)'!F110</f>
        <v>0</v>
      </c>
      <c r="G110" s="17">
        <f>'Berechnung PK (Monat)'!G110</f>
        <v>0</v>
      </c>
      <c r="H110" s="17">
        <f>'Berechnung PK (Monat)'!H110</f>
        <v>0</v>
      </c>
      <c r="I110" s="17">
        <f>'Berechnung PK (Monat)'!I110</f>
        <v>0</v>
      </c>
      <c r="J110" s="17">
        <f>'Berechnung PK (Monat)'!J110</f>
        <v>0</v>
      </c>
      <c r="K110" s="17">
        <f>'Berechnung PK (Monat)'!K110</f>
        <v>0</v>
      </c>
      <c r="L110" s="17">
        <f>'Berechnung PK (Monat)'!L110</f>
        <v>0</v>
      </c>
      <c r="M110" s="17">
        <f>'Berechnung PK (Monat)'!M110</f>
        <v>0</v>
      </c>
      <c r="N110" s="17">
        <f>'Berechnung PK (Monat)'!N110</f>
        <v>0</v>
      </c>
      <c r="O110" s="17">
        <f>'Berechnung PK (Monat)'!O110</f>
        <v>0</v>
      </c>
      <c r="P110" s="17">
        <f>'Berechnung PK (Monat)'!P110</f>
        <v>0</v>
      </c>
      <c r="Q110" s="7">
        <f>'Berechnung PK (Monat)'!Q110</f>
        <v>0</v>
      </c>
      <c r="R110" s="103">
        <f t="shared" si="29"/>
        <v>0</v>
      </c>
    </row>
    <row r="111" spans="1:18" ht="16.5" customHeight="1">
      <c r="A111" s="69"/>
      <c r="B111" s="9" t="str">
        <f>'Berechnung PK (Monat)'!B111</f>
        <v>Projekt 3</v>
      </c>
      <c r="C111" s="34"/>
      <c r="D111" s="34"/>
      <c r="E111" s="35"/>
      <c r="F111" s="16">
        <f>'Berechnung PK (Monat)'!F111</f>
        <v>0</v>
      </c>
      <c r="G111" s="17">
        <f>'Berechnung PK (Monat)'!G111</f>
        <v>0</v>
      </c>
      <c r="H111" s="17">
        <f>'Berechnung PK (Monat)'!H111</f>
        <v>0</v>
      </c>
      <c r="I111" s="17">
        <f>'Berechnung PK (Monat)'!I111</f>
        <v>0</v>
      </c>
      <c r="J111" s="17">
        <f>'Berechnung PK (Monat)'!J111</f>
        <v>0</v>
      </c>
      <c r="K111" s="17">
        <f>'Berechnung PK (Monat)'!K111</f>
        <v>0</v>
      </c>
      <c r="L111" s="17">
        <f>'Berechnung PK (Monat)'!L111</f>
        <v>0</v>
      </c>
      <c r="M111" s="17">
        <f>'Berechnung PK (Monat)'!M111</f>
        <v>0</v>
      </c>
      <c r="N111" s="17">
        <f>'Berechnung PK (Monat)'!N111</f>
        <v>0</v>
      </c>
      <c r="O111" s="17">
        <f>'Berechnung PK (Monat)'!O111</f>
        <v>0</v>
      </c>
      <c r="P111" s="17">
        <f>'Berechnung PK (Monat)'!P111</f>
        <v>0</v>
      </c>
      <c r="Q111" s="7">
        <f>'Berechnung PK (Monat)'!Q111</f>
        <v>0</v>
      </c>
      <c r="R111" s="103">
        <f t="shared" si="29"/>
        <v>0</v>
      </c>
    </row>
    <row r="112" spans="1:18" ht="16.5" customHeight="1">
      <c r="A112" s="69"/>
      <c r="B112" s="31" t="str">
        <f>'Berechnung PK (Monat)'!B112</f>
        <v>Projekt 4</v>
      </c>
      <c r="C112" s="36"/>
      <c r="D112" s="36"/>
      <c r="E112" s="37"/>
      <c r="F112" s="16">
        <f>'Berechnung PK (Monat)'!F112</f>
        <v>0</v>
      </c>
      <c r="G112" s="17">
        <f>'Berechnung PK (Monat)'!G112</f>
        <v>0</v>
      </c>
      <c r="H112" s="17">
        <f>'Berechnung PK (Monat)'!H112</f>
        <v>0</v>
      </c>
      <c r="I112" s="17">
        <f>'Berechnung PK (Monat)'!I112</f>
        <v>0</v>
      </c>
      <c r="J112" s="17">
        <f>'Berechnung PK (Monat)'!J112</f>
        <v>0</v>
      </c>
      <c r="K112" s="17">
        <f>'Berechnung PK (Monat)'!K112</f>
        <v>0</v>
      </c>
      <c r="L112" s="17">
        <f>'Berechnung PK (Monat)'!L112</f>
        <v>0</v>
      </c>
      <c r="M112" s="17">
        <f>'Berechnung PK (Monat)'!M112</f>
        <v>0</v>
      </c>
      <c r="N112" s="17">
        <f>'Berechnung PK (Monat)'!N112</f>
        <v>0</v>
      </c>
      <c r="O112" s="17">
        <f>'Berechnung PK (Monat)'!O112</f>
        <v>0</v>
      </c>
      <c r="P112" s="17">
        <f>'Berechnung PK (Monat)'!P112</f>
        <v>0</v>
      </c>
      <c r="Q112" s="7">
        <f>'Berechnung PK (Monat)'!Q112</f>
        <v>0</v>
      </c>
      <c r="R112" s="103">
        <f t="shared" si="29"/>
        <v>0</v>
      </c>
    </row>
    <row r="113" spans="1:21" ht="16.5" customHeight="1" thickBot="1">
      <c r="A113" s="69"/>
      <c r="B113" s="10" t="s">
        <v>170</v>
      </c>
      <c r="C113" s="38"/>
      <c r="D113" s="38"/>
      <c r="E113" s="39"/>
      <c r="F113" s="29">
        <f>'Berechnung PK (Monat)'!F113</f>
        <v>0</v>
      </c>
      <c r="G113" s="30">
        <f>'Berechnung PK (Monat)'!G113</f>
        <v>0</v>
      </c>
      <c r="H113" s="30">
        <f>'Berechnung PK (Monat)'!H113</f>
        <v>0</v>
      </c>
      <c r="I113" s="30">
        <f>'Berechnung PK (Monat)'!I113</f>
        <v>0</v>
      </c>
      <c r="J113" s="30">
        <f>'Berechnung PK (Monat)'!J113</f>
        <v>0</v>
      </c>
      <c r="K113" s="30">
        <f>'Berechnung PK (Monat)'!K113</f>
        <v>0</v>
      </c>
      <c r="L113" s="30">
        <f>'Berechnung PK (Monat)'!L113</f>
        <v>0</v>
      </c>
      <c r="M113" s="30">
        <f>'Berechnung PK (Monat)'!M113</f>
        <v>0</v>
      </c>
      <c r="N113" s="30">
        <f>'Berechnung PK (Monat)'!N113</f>
        <v>0</v>
      </c>
      <c r="O113" s="30">
        <f>'Berechnung PK (Monat)'!O113</f>
        <v>0</v>
      </c>
      <c r="P113" s="30">
        <f>'Berechnung PK (Monat)'!P113</f>
        <v>0</v>
      </c>
      <c r="Q113" s="5">
        <f>'Berechnung PK (Monat)'!Q113</f>
        <v>0</v>
      </c>
      <c r="R113" s="131">
        <f t="shared" si="29"/>
        <v>0</v>
      </c>
      <c r="U113" s="2"/>
    </row>
    <row r="114" spans="1:21" ht="16.5" customHeight="1" thickBot="1">
      <c r="A114" s="69"/>
      <c r="B114" s="79" t="s">
        <v>77</v>
      </c>
      <c r="C114" s="430"/>
      <c r="D114" s="430"/>
      <c r="E114" s="430"/>
      <c r="F114" s="132">
        <f>SUM(F109:F113)</f>
        <v>0</v>
      </c>
      <c r="G114" s="143">
        <f aca="true" t="shared" si="30" ref="G114:Q114">SUM(G109:G113)</f>
        <v>0</v>
      </c>
      <c r="H114" s="143">
        <f t="shared" si="30"/>
        <v>0</v>
      </c>
      <c r="I114" s="143">
        <f t="shared" si="30"/>
        <v>0</v>
      </c>
      <c r="J114" s="143">
        <f t="shared" si="30"/>
        <v>0</v>
      </c>
      <c r="K114" s="143">
        <f t="shared" si="30"/>
        <v>0</v>
      </c>
      <c r="L114" s="143">
        <f t="shared" si="30"/>
        <v>0</v>
      </c>
      <c r="M114" s="143">
        <f t="shared" si="30"/>
        <v>0</v>
      </c>
      <c r="N114" s="143">
        <f t="shared" si="30"/>
        <v>0</v>
      </c>
      <c r="O114" s="143">
        <f t="shared" si="30"/>
        <v>0</v>
      </c>
      <c r="P114" s="143">
        <f t="shared" si="30"/>
        <v>0</v>
      </c>
      <c r="Q114" s="144">
        <f t="shared" si="30"/>
        <v>0</v>
      </c>
      <c r="R114" s="54">
        <f t="shared" si="29"/>
        <v>0</v>
      </c>
      <c r="U114" s="2"/>
    </row>
    <row r="115" spans="1:21" ht="7.5" customHeight="1">
      <c r="A115" s="72"/>
      <c r="B115" s="69"/>
      <c r="C115" s="70"/>
      <c r="D115" s="70"/>
      <c r="E115" s="70"/>
      <c r="F115" s="53"/>
      <c r="G115" s="53"/>
      <c r="H115" s="49"/>
      <c r="I115" s="62"/>
      <c r="J115" s="62"/>
      <c r="K115" s="62"/>
      <c r="L115" s="49"/>
      <c r="M115" s="49"/>
      <c r="N115" s="49"/>
      <c r="O115" s="49"/>
      <c r="P115" s="49"/>
      <c r="Q115" s="49"/>
      <c r="R115" s="53"/>
      <c r="T115" s="53"/>
      <c r="U115" s="2"/>
    </row>
    <row r="116" spans="1:18" ht="17.25" thickBot="1">
      <c r="A116" s="72" t="s">
        <v>79</v>
      </c>
      <c r="B116" s="69"/>
      <c r="C116" s="70"/>
      <c r="D116" s="70"/>
      <c r="E116" s="70"/>
      <c r="F116" s="53"/>
      <c r="G116" s="53"/>
      <c r="H116" s="53"/>
      <c r="I116" s="53"/>
      <c r="J116" s="53"/>
      <c r="K116" s="53"/>
      <c r="L116" s="53"/>
      <c r="M116" s="53"/>
      <c r="N116" s="53"/>
      <c r="O116" s="53"/>
      <c r="P116" s="53"/>
      <c r="Q116" s="53"/>
      <c r="R116" s="53"/>
    </row>
    <row r="117" spans="1:21" ht="17.25" thickBot="1">
      <c r="A117" s="425" t="str">
        <f>B109</f>
        <v>Projekt 1</v>
      </c>
      <c r="B117" s="248" t="s">
        <v>16</v>
      </c>
      <c r="C117" s="162"/>
      <c r="D117" s="162"/>
      <c r="E117" s="162"/>
      <c r="F117" s="163" t="e">
        <f aca="true" t="shared" si="31" ref="F117:Q117">F$103*F$109</f>
        <v>#VALUE!</v>
      </c>
      <c r="G117" s="164" t="e">
        <f t="shared" si="31"/>
        <v>#VALUE!</v>
      </c>
      <c r="H117" s="164" t="e">
        <f t="shared" si="31"/>
        <v>#VALUE!</v>
      </c>
      <c r="I117" s="164" t="e">
        <f t="shared" si="31"/>
        <v>#VALUE!</v>
      </c>
      <c r="J117" s="164" t="e">
        <f t="shared" si="31"/>
        <v>#VALUE!</v>
      </c>
      <c r="K117" s="164" t="e">
        <f t="shared" si="31"/>
        <v>#VALUE!</v>
      </c>
      <c r="L117" s="164" t="e">
        <f t="shared" si="31"/>
        <v>#VALUE!</v>
      </c>
      <c r="M117" s="164" t="e">
        <f t="shared" si="31"/>
        <v>#VALUE!</v>
      </c>
      <c r="N117" s="164" t="e">
        <f t="shared" si="31"/>
        <v>#VALUE!</v>
      </c>
      <c r="O117" s="164" t="e">
        <f t="shared" si="31"/>
        <v>#VALUE!</v>
      </c>
      <c r="P117" s="164" t="e">
        <f t="shared" si="31"/>
        <v>#VALUE!</v>
      </c>
      <c r="Q117" s="165" t="e">
        <f t="shared" si="31"/>
        <v>#VALUE!</v>
      </c>
      <c r="R117" s="58" t="e">
        <f>SUM(F117:Q117)</f>
        <v>#VALUE!</v>
      </c>
      <c r="T117" s="310">
        <f>IF($O$12="ja","",R117)</f>
      </c>
      <c r="U117" s="2"/>
    </row>
    <row r="118" spans="1:21" ht="16.5">
      <c r="A118" s="426"/>
      <c r="B118" s="249" t="s">
        <v>60</v>
      </c>
      <c r="C118" s="172"/>
      <c r="D118" s="172"/>
      <c r="E118" s="172"/>
      <c r="F118" s="173">
        <f>IF(F$114=0,0,F$109/F$114)</f>
        <v>0</v>
      </c>
      <c r="G118" s="174">
        <f aca="true" t="shared" si="32" ref="G118:Q118">IF(G$114=0,0,G$109/G$114)</f>
        <v>0</v>
      </c>
      <c r="H118" s="174">
        <f t="shared" si="32"/>
        <v>0</v>
      </c>
      <c r="I118" s="174">
        <f t="shared" si="32"/>
        <v>0</v>
      </c>
      <c r="J118" s="174">
        <f t="shared" si="32"/>
        <v>0</v>
      </c>
      <c r="K118" s="174">
        <f t="shared" si="32"/>
        <v>0</v>
      </c>
      <c r="L118" s="174">
        <f t="shared" si="32"/>
        <v>0</v>
      </c>
      <c r="M118" s="174">
        <f t="shared" si="32"/>
        <v>0</v>
      </c>
      <c r="N118" s="174">
        <f t="shared" si="32"/>
        <v>0</v>
      </c>
      <c r="O118" s="174">
        <f t="shared" si="32"/>
        <v>0</v>
      </c>
      <c r="P118" s="174">
        <f t="shared" si="32"/>
        <v>0</v>
      </c>
      <c r="Q118" s="175">
        <f t="shared" si="32"/>
        <v>0</v>
      </c>
      <c r="R118" s="176">
        <f>IF($R$114=0,0,R$109/$R$114)</f>
        <v>0</v>
      </c>
      <c r="U118" s="2"/>
    </row>
    <row r="119" spans="1:21" ht="17.25" thickBot="1">
      <c r="A119" s="426"/>
      <c r="B119" s="250" t="s">
        <v>63</v>
      </c>
      <c r="C119" s="177"/>
      <c r="D119" s="177"/>
      <c r="E119" s="177"/>
      <c r="F119" s="178" t="e">
        <f>F118*F$71</f>
        <v>#VALUE!</v>
      </c>
      <c r="G119" s="179" t="e">
        <f aca="true" t="shared" si="33" ref="G119:Q119">G118*G$71</f>
        <v>#VALUE!</v>
      </c>
      <c r="H119" s="179" t="e">
        <f t="shared" si="33"/>
        <v>#VALUE!</v>
      </c>
      <c r="I119" s="179" t="e">
        <f t="shared" si="33"/>
        <v>#VALUE!</v>
      </c>
      <c r="J119" s="179" t="e">
        <f t="shared" si="33"/>
        <v>#VALUE!</v>
      </c>
      <c r="K119" s="179" t="e">
        <f t="shared" si="33"/>
        <v>#VALUE!</v>
      </c>
      <c r="L119" s="179" t="e">
        <f t="shared" si="33"/>
        <v>#VALUE!</v>
      </c>
      <c r="M119" s="179" t="e">
        <f t="shared" si="33"/>
        <v>#VALUE!</v>
      </c>
      <c r="N119" s="179" t="e">
        <f t="shared" si="33"/>
        <v>#VALUE!</v>
      </c>
      <c r="O119" s="179" t="e">
        <f t="shared" si="33"/>
        <v>#VALUE!</v>
      </c>
      <c r="P119" s="179" t="e">
        <f t="shared" si="33"/>
        <v>#VALUE!</v>
      </c>
      <c r="Q119" s="180" t="e">
        <f t="shared" si="33"/>
        <v>#VALUE!</v>
      </c>
      <c r="R119" s="181"/>
      <c r="U119" s="2"/>
    </row>
    <row r="120" spans="1:20" s="2" customFormat="1" ht="17.25" thickBot="1">
      <c r="A120" s="426"/>
      <c r="B120" s="251" t="s">
        <v>62</v>
      </c>
      <c r="C120" s="166"/>
      <c r="D120" s="166"/>
      <c r="E120" s="167"/>
      <c r="F120" s="168" t="e">
        <f>IF(F117&lt;F119,F117,F119)</f>
        <v>#VALUE!</v>
      </c>
      <c r="G120" s="169" t="e">
        <f aca="true" t="shared" si="34" ref="G120:Q120">IF(G117&lt;G119,G117,G119)</f>
        <v>#VALUE!</v>
      </c>
      <c r="H120" s="169" t="e">
        <f t="shared" si="34"/>
        <v>#VALUE!</v>
      </c>
      <c r="I120" s="169" t="e">
        <f t="shared" si="34"/>
        <v>#VALUE!</v>
      </c>
      <c r="J120" s="169" t="e">
        <f t="shared" si="34"/>
        <v>#VALUE!</v>
      </c>
      <c r="K120" s="169" t="e">
        <f t="shared" si="34"/>
        <v>#VALUE!</v>
      </c>
      <c r="L120" s="169" t="e">
        <f t="shared" si="34"/>
        <v>#VALUE!</v>
      </c>
      <c r="M120" s="169" t="e">
        <f t="shared" si="34"/>
        <v>#VALUE!</v>
      </c>
      <c r="N120" s="169" t="e">
        <f t="shared" si="34"/>
        <v>#VALUE!</v>
      </c>
      <c r="O120" s="169" t="e">
        <f t="shared" si="34"/>
        <v>#VALUE!</v>
      </c>
      <c r="P120" s="169" t="e">
        <f t="shared" si="34"/>
        <v>#VALUE!</v>
      </c>
      <c r="Q120" s="170" t="e">
        <f t="shared" si="34"/>
        <v>#VALUE!</v>
      </c>
      <c r="R120" s="171" t="e">
        <f>SUM(F120:Q120)</f>
        <v>#VALUE!</v>
      </c>
      <c r="S120" s="304"/>
      <c r="T120" s="304"/>
    </row>
    <row r="121" spans="1:20" s="2" customFormat="1" ht="3.75" customHeight="1" thickBot="1" thickTop="1">
      <c r="A121" s="426"/>
      <c r="B121" s="242"/>
      <c r="C121" s="243"/>
      <c r="D121" s="243"/>
      <c r="E121" s="244"/>
      <c r="F121" s="245"/>
      <c r="G121" s="245"/>
      <c r="H121" s="245"/>
      <c r="I121" s="245"/>
      <c r="J121" s="245"/>
      <c r="K121" s="245"/>
      <c r="L121" s="245"/>
      <c r="M121" s="245"/>
      <c r="N121" s="245"/>
      <c r="O121" s="245"/>
      <c r="P121" s="245"/>
      <c r="Q121" s="245"/>
      <c r="R121" s="285"/>
      <c r="S121" s="304"/>
      <c r="T121" s="304"/>
    </row>
    <row r="122" spans="1:20" s="2" customFormat="1" ht="17.25" thickBot="1">
      <c r="A122" s="426"/>
      <c r="B122" s="242"/>
      <c r="C122" s="243"/>
      <c r="D122" s="243"/>
      <c r="E122" s="260"/>
      <c r="F122" s="53"/>
      <c r="G122" s="53"/>
      <c r="H122" s="53"/>
      <c r="I122" s="53"/>
      <c r="J122" s="53"/>
      <c r="K122" s="53"/>
      <c r="L122" s="260"/>
      <c r="M122" s="260"/>
      <c r="N122" s="261"/>
      <c r="O122" s="274"/>
      <c r="P122" s="274"/>
      <c r="Q122" s="274"/>
      <c r="R122" s="294" t="s">
        <v>158</v>
      </c>
      <c r="S122" s="261"/>
      <c r="T122" s="286">
        <f>IF($O$12="ja","",R118*$R$71)</f>
      </c>
    </row>
    <row r="123" spans="1:20" s="2" customFormat="1" ht="3.75" customHeight="1" thickBot="1">
      <c r="A123" s="426"/>
      <c r="B123" s="242"/>
      <c r="C123" s="243"/>
      <c r="D123" s="243"/>
      <c r="E123" s="260"/>
      <c r="F123" s="53"/>
      <c r="G123" s="53"/>
      <c r="H123" s="53"/>
      <c r="I123" s="53"/>
      <c r="J123" s="53"/>
      <c r="K123" s="53"/>
      <c r="L123" s="125"/>
      <c r="M123" s="262"/>
      <c r="N123" s="262"/>
      <c r="O123" s="125"/>
      <c r="P123" s="125"/>
      <c r="Q123" s="262"/>
      <c r="R123" s="254"/>
      <c r="S123" s="304"/>
      <c r="T123" s="255"/>
    </row>
    <row r="124" spans="1:20" s="2" customFormat="1" ht="16.5">
      <c r="A124" s="426"/>
      <c r="B124" s="260"/>
      <c r="C124" s="243"/>
      <c r="D124" s="243"/>
      <c r="E124" s="243"/>
      <c r="F124" s="53"/>
      <c r="G124" s="260"/>
      <c r="H124" s="260"/>
      <c r="I124" s="260"/>
      <c r="J124" s="260"/>
      <c r="K124" s="260"/>
      <c r="L124" s="457" t="str">
        <f>CONCATENATE("Anspruch an projektbezogenen Personalkosten",IF($O$12="ja"," (unterjährig)"," (vollständiges Jahr)"))</f>
        <v>Anspruch an projektbezogenen Personalkosten (unterjährig)</v>
      </c>
      <c r="M124" s="458"/>
      <c r="N124" s="458"/>
      <c r="O124" s="458"/>
      <c r="P124" s="458"/>
      <c r="Q124" s="458"/>
      <c r="R124" s="459"/>
      <c r="S124" s="291"/>
      <c r="T124" s="288" t="e">
        <f>IF($O$12="ja",R120,MIN(R117,T122))</f>
        <v>#VALUE!</v>
      </c>
    </row>
    <row r="125" spans="1:20" s="2" customFormat="1" ht="16.5">
      <c r="A125" s="426"/>
      <c r="B125" s="260"/>
      <c r="C125" s="243"/>
      <c r="D125" s="243"/>
      <c r="E125" s="243"/>
      <c r="F125" s="243"/>
      <c r="G125" s="243"/>
      <c r="H125" s="243"/>
      <c r="I125" s="243"/>
      <c r="J125" s="243"/>
      <c r="K125" s="243"/>
      <c r="L125" s="252"/>
      <c r="M125" s="253"/>
      <c r="N125" s="253"/>
      <c r="O125" s="253"/>
      <c r="P125" s="263"/>
      <c r="Q125" s="263"/>
      <c r="R125" s="287" t="str">
        <f>CONCATENATE("bereits abgerechnet im Jahr ",$M$8)</f>
        <v>bereits abgerechnet im Jahr </v>
      </c>
      <c r="S125" s="308"/>
      <c r="T125" s="293">
        <f>'Berechnung PK (Monat)'!T125</f>
        <v>0</v>
      </c>
    </row>
    <row r="126" spans="1:20" s="2" customFormat="1" ht="17.25" thickBot="1">
      <c r="A126" s="427"/>
      <c r="B126" s="262"/>
      <c r="C126" s="246"/>
      <c r="D126" s="246"/>
      <c r="E126" s="246"/>
      <c r="F126" s="246"/>
      <c r="G126" s="246"/>
      <c r="H126" s="246"/>
      <c r="I126" s="246"/>
      <c r="J126" s="246"/>
      <c r="K126" s="246"/>
      <c r="L126" s="453" t="str">
        <f>CONCATENATE("Anspruch bei dieser Abrechnung für das Jahr ",$M$8)</f>
        <v>Anspruch bei dieser Abrechnung für das Jahr </v>
      </c>
      <c r="M126" s="454"/>
      <c r="N126" s="454"/>
      <c r="O126" s="454"/>
      <c r="P126" s="454"/>
      <c r="Q126" s="454"/>
      <c r="R126" s="455"/>
      <c r="S126" s="292"/>
      <c r="T126" s="290" t="e">
        <f>T124-T125</f>
        <v>#VALUE!</v>
      </c>
    </row>
    <row r="127" spans="1:20" s="2" customFormat="1" ht="6" customHeight="1" thickBot="1">
      <c r="A127" s="434"/>
      <c r="B127" s="435"/>
      <c r="C127" s="70"/>
      <c r="D127" s="70"/>
      <c r="E127" s="70"/>
      <c r="F127" s="53"/>
      <c r="G127" s="53"/>
      <c r="H127" s="53"/>
      <c r="I127" s="53"/>
      <c r="J127" s="53"/>
      <c r="K127" s="53"/>
      <c r="L127" s="53"/>
      <c r="M127" s="53"/>
      <c r="N127" s="53"/>
      <c r="O127" s="53"/>
      <c r="P127" s="53"/>
      <c r="Q127" s="53"/>
      <c r="R127" s="53"/>
      <c r="S127" s="304"/>
      <c r="T127" s="53"/>
    </row>
    <row r="128" spans="1:21" ht="17.25" thickBot="1">
      <c r="A128" s="425" t="str">
        <f>B110</f>
        <v>Projekt 2</v>
      </c>
      <c r="B128" s="248" t="s">
        <v>16</v>
      </c>
      <c r="C128" s="162"/>
      <c r="D128" s="162"/>
      <c r="E128" s="162"/>
      <c r="F128" s="163" t="e">
        <f aca="true" t="shared" si="35" ref="F128:Q128">F$103*F$110</f>
        <v>#VALUE!</v>
      </c>
      <c r="G128" s="164" t="e">
        <f t="shared" si="35"/>
        <v>#VALUE!</v>
      </c>
      <c r="H128" s="164" t="e">
        <f t="shared" si="35"/>
        <v>#VALUE!</v>
      </c>
      <c r="I128" s="164" t="e">
        <f t="shared" si="35"/>
        <v>#VALUE!</v>
      </c>
      <c r="J128" s="164" t="e">
        <f t="shared" si="35"/>
        <v>#VALUE!</v>
      </c>
      <c r="K128" s="164" t="e">
        <f t="shared" si="35"/>
        <v>#VALUE!</v>
      </c>
      <c r="L128" s="164" t="e">
        <f t="shared" si="35"/>
        <v>#VALUE!</v>
      </c>
      <c r="M128" s="164" t="e">
        <f t="shared" si="35"/>
        <v>#VALUE!</v>
      </c>
      <c r="N128" s="164" t="e">
        <f t="shared" si="35"/>
        <v>#VALUE!</v>
      </c>
      <c r="O128" s="164" t="e">
        <f t="shared" si="35"/>
        <v>#VALUE!</v>
      </c>
      <c r="P128" s="164" t="e">
        <f t="shared" si="35"/>
        <v>#VALUE!</v>
      </c>
      <c r="Q128" s="165" t="e">
        <f t="shared" si="35"/>
        <v>#VALUE!</v>
      </c>
      <c r="R128" s="58" t="e">
        <f>SUM(F128:Q128)</f>
        <v>#VALUE!</v>
      </c>
      <c r="T128" s="310">
        <f>IF($O$12="ja","",R128)</f>
      </c>
      <c r="U128" s="2"/>
    </row>
    <row r="129" spans="1:21" ht="16.5">
      <c r="A129" s="426"/>
      <c r="B129" s="249" t="s">
        <v>60</v>
      </c>
      <c r="C129" s="172"/>
      <c r="D129" s="172"/>
      <c r="E129" s="172"/>
      <c r="F129" s="173">
        <f>IF(F$114=0,0,F$110/F$114)</f>
        <v>0</v>
      </c>
      <c r="G129" s="174">
        <f aca="true" t="shared" si="36" ref="G129:P129">IF(G$114=0,0,G$110/G$114)</f>
        <v>0</v>
      </c>
      <c r="H129" s="174">
        <f t="shared" si="36"/>
        <v>0</v>
      </c>
      <c r="I129" s="174">
        <f t="shared" si="36"/>
        <v>0</v>
      </c>
      <c r="J129" s="174">
        <f t="shared" si="36"/>
        <v>0</v>
      </c>
      <c r="K129" s="174">
        <f t="shared" si="36"/>
        <v>0</v>
      </c>
      <c r="L129" s="174">
        <f t="shared" si="36"/>
        <v>0</v>
      </c>
      <c r="M129" s="174">
        <f t="shared" si="36"/>
        <v>0</v>
      </c>
      <c r="N129" s="174">
        <f t="shared" si="36"/>
        <v>0</v>
      </c>
      <c r="O129" s="174">
        <f t="shared" si="36"/>
        <v>0</v>
      </c>
      <c r="P129" s="174">
        <f t="shared" si="36"/>
        <v>0</v>
      </c>
      <c r="Q129" s="175">
        <f>IF(Q$114=0,0,Q$110/Q$114)</f>
        <v>0</v>
      </c>
      <c r="R129" s="176">
        <f>IF($R$114=0,0,R$110/$R$114)</f>
        <v>0</v>
      </c>
      <c r="U129" s="2"/>
    </row>
    <row r="130" spans="1:21" ht="17.25" thickBot="1">
      <c r="A130" s="426"/>
      <c r="B130" s="250" t="s">
        <v>63</v>
      </c>
      <c r="C130" s="177"/>
      <c r="D130" s="177"/>
      <c r="E130" s="177"/>
      <c r="F130" s="178" t="e">
        <f>F129*F$71</f>
        <v>#VALUE!</v>
      </c>
      <c r="G130" s="179" t="e">
        <f aca="true" t="shared" si="37" ref="G130:Q130">G129*G$71</f>
        <v>#VALUE!</v>
      </c>
      <c r="H130" s="179" t="e">
        <f t="shared" si="37"/>
        <v>#VALUE!</v>
      </c>
      <c r="I130" s="179" t="e">
        <f t="shared" si="37"/>
        <v>#VALUE!</v>
      </c>
      <c r="J130" s="179" t="e">
        <f t="shared" si="37"/>
        <v>#VALUE!</v>
      </c>
      <c r="K130" s="179" t="e">
        <f t="shared" si="37"/>
        <v>#VALUE!</v>
      </c>
      <c r="L130" s="179" t="e">
        <f t="shared" si="37"/>
        <v>#VALUE!</v>
      </c>
      <c r="M130" s="179" t="e">
        <f t="shared" si="37"/>
        <v>#VALUE!</v>
      </c>
      <c r="N130" s="179" t="e">
        <f t="shared" si="37"/>
        <v>#VALUE!</v>
      </c>
      <c r="O130" s="179" t="e">
        <f t="shared" si="37"/>
        <v>#VALUE!</v>
      </c>
      <c r="P130" s="179" t="e">
        <f t="shared" si="37"/>
        <v>#VALUE!</v>
      </c>
      <c r="Q130" s="180" t="e">
        <f t="shared" si="37"/>
        <v>#VALUE!</v>
      </c>
      <c r="R130" s="181"/>
      <c r="U130" s="2"/>
    </row>
    <row r="131" spans="1:20" s="2" customFormat="1" ht="17.25" thickBot="1">
      <c r="A131" s="426"/>
      <c r="B131" s="251" t="s">
        <v>62</v>
      </c>
      <c r="C131" s="166"/>
      <c r="D131" s="166"/>
      <c r="E131" s="167"/>
      <c r="F131" s="168" t="e">
        <f>IF(F128&lt;F130,F128,F130)</f>
        <v>#VALUE!</v>
      </c>
      <c r="G131" s="169" t="e">
        <f aca="true" t="shared" si="38" ref="G131:Q131">IF(G128&lt;G130,G128,G130)</f>
        <v>#VALUE!</v>
      </c>
      <c r="H131" s="169" t="e">
        <f t="shared" si="38"/>
        <v>#VALUE!</v>
      </c>
      <c r="I131" s="169" t="e">
        <f t="shared" si="38"/>
        <v>#VALUE!</v>
      </c>
      <c r="J131" s="169" t="e">
        <f t="shared" si="38"/>
        <v>#VALUE!</v>
      </c>
      <c r="K131" s="169" t="e">
        <f t="shared" si="38"/>
        <v>#VALUE!</v>
      </c>
      <c r="L131" s="169" t="e">
        <f t="shared" si="38"/>
        <v>#VALUE!</v>
      </c>
      <c r="M131" s="169" t="e">
        <f t="shared" si="38"/>
        <v>#VALUE!</v>
      </c>
      <c r="N131" s="169" t="e">
        <f t="shared" si="38"/>
        <v>#VALUE!</v>
      </c>
      <c r="O131" s="169" t="e">
        <f t="shared" si="38"/>
        <v>#VALUE!</v>
      </c>
      <c r="P131" s="169" t="e">
        <f t="shared" si="38"/>
        <v>#VALUE!</v>
      </c>
      <c r="Q131" s="170" t="e">
        <f t="shared" si="38"/>
        <v>#VALUE!</v>
      </c>
      <c r="R131" s="171" t="e">
        <f>SUM(F131:Q131)</f>
        <v>#VALUE!</v>
      </c>
      <c r="S131" s="304"/>
      <c r="T131" s="304"/>
    </row>
    <row r="132" spans="1:20" s="2" customFormat="1" ht="3.75" customHeight="1" thickBot="1" thickTop="1">
      <c r="A132" s="426"/>
      <c r="B132" s="242"/>
      <c r="C132" s="243"/>
      <c r="D132" s="243"/>
      <c r="E132" s="244"/>
      <c r="F132" s="245"/>
      <c r="G132" s="245"/>
      <c r="H132" s="245"/>
      <c r="I132" s="245"/>
      <c r="J132" s="245"/>
      <c r="K132" s="245"/>
      <c r="L132" s="245"/>
      <c r="M132" s="245"/>
      <c r="N132" s="245"/>
      <c r="O132" s="245"/>
      <c r="P132" s="245"/>
      <c r="Q132" s="245"/>
      <c r="R132" s="247"/>
      <c r="S132" s="304"/>
      <c r="T132" s="304"/>
    </row>
    <row r="133" spans="1:20" s="2" customFormat="1" ht="17.25" thickBot="1">
      <c r="A133" s="426"/>
      <c r="B133" s="242"/>
      <c r="C133" s="243"/>
      <c r="D133" s="243"/>
      <c r="E133" s="260"/>
      <c r="F133" s="53"/>
      <c r="G133" s="53"/>
      <c r="H133" s="53"/>
      <c r="I133" s="53"/>
      <c r="J133" s="53"/>
      <c r="K133" s="53"/>
      <c r="L133" s="260"/>
      <c r="M133" s="260"/>
      <c r="N133" s="261"/>
      <c r="O133" s="274"/>
      <c r="P133" s="274"/>
      <c r="Q133" s="274"/>
      <c r="R133" s="294" t="s">
        <v>158</v>
      </c>
      <c r="S133" s="261"/>
      <c r="T133" s="286">
        <f>IF($O$12="ja","",R129*$R$71)</f>
      </c>
    </row>
    <row r="134" spans="1:20" s="2" customFormat="1" ht="3.75" customHeight="1" thickBot="1">
      <c r="A134" s="426"/>
      <c r="B134" s="242"/>
      <c r="C134" s="243"/>
      <c r="D134" s="243"/>
      <c r="E134" s="260"/>
      <c r="F134" s="53"/>
      <c r="G134" s="53"/>
      <c r="H134" s="53"/>
      <c r="I134" s="53"/>
      <c r="J134" s="53"/>
      <c r="K134" s="53"/>
      <c r="L134" s="125"/>
      <c r="M134" s="262"/>
      <c r="N134" s="262"/>
      <c r="O134" s="125"/>
      <c r="P134" s="125"/>
      <c r="Q134" s="262"/>
      <c r="R134" s="254"/>
      <c r="S134" s="304"/>
      <c r="T134" s="255"/>
    </row>
    <row r="135" spans="1:20" s="2" customFormat="1" ht="16.5">
      <c r="A135" s="426"/>
      <c r="B135" s="260"/>
      <c r="C135" s="243"/>
      <c r="D135" s="243"/>
      <c r="E135" s="243"/>
      <c r="F135" s="53"/>
      <c r="G135" s="260"/>
      <c r="H135" s="260"/>
      <c r="I135" s="260"/>
      <c r="J135" s="260"/>
      <c r="K135" s="260"/>
      <c r="L135" s="457" t="str">
        <f>CONCATENATE("Anspruch an projektbezogenen Personalkosten",IF($O$12="ja"," (unterjährig)"," (vollständiges Jahr)"))</f>
        <v>Anspruch an projektbezogenen Personalkosten (unterjährig)</v>
      </c>
      <c r="M135" s="458"/>
      <c r="N135" s="458"/>
      <c r="O135" s="458"/>
      <c r="P135" s="458"/>
      <c r="Q135" s="458"/>
      <c r="R135" s="459"/>
      <c r="S135" s="291"/>
      <c r="T135" s="288" t="e">
        <f>IF($O$12="ja",R131,MIN(R128,T133))</f>
        <v>#VALUE!</v>
      </c>
    </row>
    <row r="136" spans="1:20" s="2" customFormat="1" ht="16.5">
      <c r="A136" s="426"/>
      <c r="B136" s="260"/>
      <c r="C136" s="243"/>
      <c r="D136" s="243"/>
      <c r="E136" s="243"/>
      <c r="F136" s="243"/>
      <c r="G136" s="243"/>
      <c r="H136" s="243"/>
      <c r="I136" s="243"/>
      <c r="J136" s="243"/>
      <c r="K136" s="243"/>
      <c r="L136" s="252"/>
      <c r="M136" s="253"/>
      <c r="N136" s="253"/>
      <c r="O136" s="253"/>
      <c r="P136" s="263"/>
      <c r="Q136" s="263"/>
      <c r="R136" s="287" t="str">
        <f>CONCATENATE("bereits abgerechnet im Jahr ",$M$8)</f>
        <v>bereits abgerechnet im Jahr </v>
      </c>
      <c r="S136" s="308"/>
      <c r="T136" s="293">
        <f>'Berechnung PK (Monat)'!T136</f>
        <v>0</v>
      </c>
    </row>
    <row r="137" spans="1:20" s="2" customFormat="1" ht="17.25" thickBot="1">
      <c r="A137" s="427"/>
      <c r="B137" s="262"/>
      <c r="C137" s="246"/>
      <c r="D137" s="246"/>
      <c r="E137" s="246"/>
      <c r="F137" s="246"/>
      <c r="G137" s="246"/>
      <c r="H137" s="246"/>
      <c r="I137" s="246"/>
      <c r="J137" s="246"/>
      <c r="K137" s="246"/>
      <c r="L137" s="453" t="str">
        <f>CONCATENATE("Anspruch bei dieser Abrechnung für das Jahr ",$M$8)</f>
        <v>Anspruch bei dieser Abrechnung für das Jahr </v>
      </c>
      <c r="M137" s="454"/>
      <c r="N137" s="454"/>
      <c r="O137" s="454"/>
      <c r="P137" s="454"/>
      <c r="Q137" s="454"/>
      <c r="R137" s="455"/>
      <c r="S137" s="292"/>
      <c r="T137" s="290" t="e">
        <f>T135-T136</f>
        <v>#VALUE!</v>
      </c>
    </row>
    <row r="138" spans="1:20" s="2" customFormat="1" ht="6" customHeight="1" thickBot="1">
      <c r="A138" s="434"/>
      <c r="B138" s="435"/>
      <c r="C138" s="70"/>
      <c r="D138" s="70"/>
      <c r="E138" s="70"/>
      <c r="F138" s="53"/>
      <c r="G138" s="53"/>
      <c r="H138" s="53"/>
      <c r="I138" s="53"/>
      <c r="J138" s="53"/>
      <c r="K138" s="53"/>
      <c r="L138" s="53"/>
      <c r="M138" s="53"/>
      <c r="N138" s="53"/>
      <c r="O138" s="53"/>
      <c r="P138" s="53"/>
      <c r="Q138" s="53"/>
      <c r="R138" s="53"/>
      <c r="S138" s="304"/>
      <c r="T138" s="53"/>
    </row>
    <row r="139" spans="1:21" ht="17.25" thickBot="1">
      <c r="A139" s="425" t="str">
        <f>B111</f>
        <v>Projekt 3</v>
      </c>
      <c r="B139" s="248" t="s">
        <v>16</v>
      </c>
      <c r="C139" s="162"/>
      <c r="D139" s="162"/>
      <c r="E139" s="162"/>
      <c r="F139" s="163" t="e">
        <f aca="true" t="shared" si="39" ref="F139:Q139">F$103*F$111</f>
        <v>#VALUE!</v>
      </c>
      <c r="G139" s="164" t="e">
        <f t="shared" si="39"/>
        <v>#VALUE!</v>
      </c>
      <c r="H139" s="164" t="e">
        <f t="shared" si="39"/>
        <v>#VALUE!</v>
      </c>
      <c r="I139" s="164" t="e">
        <f t="shared" si="39"/>
        <v>#VALUE!</v>
      </c>
      <c r="J139" s="164" t="e">
        <f t="shared" si="39"/>
        <v>#VALUE!</v>
      </c>
      <c r="K139" s="164" t="e">
        <f t="shared" si="39"/>
        <v>#VALUE!</v>
      </c>
      <c r="L139" s="164" t="e">
        <f t="shared" si="39"/>
        <v>#VALUE!</v>
      </c>
      <c r="M139" s="164" t="e">
        <f t="shared" si="39"/>
        <v>#VALUE!</v>
      </c>
      <c r="N139" s="164" t="e">
        <f t="shared" si="39"/>
        <v>#VALUE!</v>
      </c>
      <c r="O139" s="164" t="e">
        <f t="shared" si="39"/>
        <v>#VALUE!</v>
      </c>
      <c r="P139" s="164" t="e">
        <f t="shared" si="39"/>
        <v>#VALUE!</v>
      </c>
      <c r="Q139" s="165" t="e">
        <f t="shared" si="39"/>
        <v>#VALUE!</v>
      </c>
      <c r="R139" s="58" t="e">
        <f>SUM(F139:Q139)</f>
        <v>#VALUE!</v>
      </c>
      <c r="T139" s="310">
        <f>IF($O$12="ja","",R139)</f>
      </c>
      <c r="U139" s="2"/>
    </row>
    <row r="140" spans="1:21" ht="16.5">
      <c r="A140" s="426"/>
      <c r="B140" s="249" t="s">
        <v>60</v>
      </c>
      <c r="C140" s="172"/>
      <c r="D140" s="172"/>
      <c r="E140" s="172"/>
      <c r="F140" s="173">
        <f>IF(F$114=0,0,F$111/F$114)</f>
        <v>0</v>
      </c>
      <c r="G140" s="174">
        <f aca="true" t="shared" si="40" ref="G140:Q140">IF(G$114=0,0,G$111/G$114)</f>
        <v>0</v>
      </c>
      <c r="H140" s="174">
        <f t="shared" si="40"/>
        <v>0</v>
      </c>
      <c r="I140" s="174">
        <f t="shared" si="40"/>
        <v>0</v>
      </c>
      <c r="J140" s="174">
        <f t="shared" si="40"/>
        <v>0</v>
      </c>
      <c r="K140" s="174">
        <f t="shared" si="40"/>
        <v>0</v>
      </c>
      <c r="L140" s="174">
        <f t="shared" si="40"/>
        <v>0</v>
      </c>
      <c r="M140" s="174">
        <f t="shared" si="40"/>
        <v>0</v>
      </c>
      <c r="N140" s="174">
        <f t="shared" si="40"/>
        <v>0</v>
      </c>
      <c r="O140" s="174">
        <f t="shared" si="40"/>
        <v>0</v>
      </c>
      <c r="P140" s="174">
        <f t="shared" si="40"/>
        <v>0</v>
      </c>
      <c r="Q140" s="175">
        <f t="shared" si="40"/>
        <v>0</v>
      </c>
      <c r="R140" s="176">
        <f>IF($R$114=0,0,R$111/$R$114)</f>
        <v>0</v>
      </c>
      <c r="U140" s="2"/>
    </row>
    <row r="141" spans="1:21" ht="17.25" thickBot="1">
      <c r="A141" s="426"/>
      <c r="B141" s="250" t="s">
        <v>63</v>
      </c>
      <c r="C141" s="177"/>
      <c r="D141" s="177"/>
      <c r="E141" s="177"/>
      <c r="F141" s="178" t="e">
        <f>F140*F$71</f>
        <v>#VALUE!</v>
      </c>
      <c r="G141" s="179" t="e">
        <f aca="true" t="shared" si="41" ref="G141:Q141">G140*G$71</f>
        <v>#VALUE!</v>
      </c>
      <c r="H141" s="179" t="e">
        <f t="shared" si="41"/>
        <v>#VALUE!</v>
      </c>
      <c r="I141" s="179" t="e">
        <f t="shared" si="41"/>
        <v>#VALUE!</v>
      </c>
      <c r="J141" s="179" t="e">
        <f t="shared" si="41"/>
        <v>#VALUE!</v>
      </c>
      <c r="K141" s="179" t="e">
        <f t="shared" si="41"/>
        <v>#VALUE!</v>
      </c>
      <c r="L141" s="179" t="e">
        <f t="shared" si="41"/>
        <v>#VALUE!</v>
      </c>
      <c r="M141" s="179" t="e">
        <f t="shared" si="41"/>
        <v>#VALUE!</v>
      </c>
      <c r="N141" s="179" t="e">
        <f t="shared" si="41"/>
        <v>#VALUE!</v>
      </c>
      <c r="O141" s="179" t="e">
        <f t="shared" si="41"/>
        <v>#VALUE!</v>
      </c>
      <c r="P141" s="179" t="e">
        <f t="shared" si="41"/>
        <v>#VALUE!</v>
      </c>
      <c r="Q141" s="180" t="e">
        <f t="shared" si="41"/>
        <v>#VALUE!</v>
      </c>
      <c r="R141" s="181"/>
      <c r="U141" s="2"/>
    </row>
    <row r="142" spans="1:20" s="2" customFormat="1" ht="17.25" thickBot="1">
      <c r="A142" s="426"/>
      <c r="B142" s="251" t="s">
        <v>62</v>
      </c>
      <c r="C142" s="166"/>
      <c r="D142" s="166"/>
      <c r="E142" s="167"/>
      <c r="F142" s="168" t="e">
        <f>IF(F139&lt;F141,F139,F141)</f>
        <v>#VALUE!</v>
      </c>
      <c r="G142" s="169" t="e">
        <f aca="true" t="shared" si="42" ref="G142:Q142">IF(G139&lt;G141,G139,G141)</f>
        <v>#VALUE!</v>
      </c>
      <c r="H142" s="169" t="e">
        <f t="shared" si="42"/>
        <v>#VALUE!</v>
      </c>
      <c r="I142" s="169" t="e">
        <f t="shared" si="42"/>
        <v>#VALUE!</v>
      </c>
      <c r="J142" s="169" t="e">
        <f t="shared" si="42"/>
        <v>#VALUE!</v>
      </c>
      <c r="K142" s="169" t="e">
        <f t="shared" si="42"/>
        <v>#VALUE!</v>
      </c>
      <c r="L142" s="169" t="e">
        <f t="shared" si="42"/>
        <v>#VALUE!</v>
      </c>
      <c r="M142" s="169" t="e">
        <f t="shared" si="42"/>
        <v>#VALUE!</v>
      </c>
      <c r="N142" s="169" t="e">
        <f t="shared" si="42"/>
        <v>#VALUE!</v>
      </c>
      <c r="O142" s="169" t="e">
        <f t="shared" si="42"/>
        <v>#VALUE!</v>
      </c>
      <c r="P142" s="169" t="e">
        <f t="shared" si="42"/>
        <v>#VALUE!</v>
      </c>
      <c r="Q142" s="170" t="e">
        <f t="shared" si="42"/>
        <v>#VALUE!</v>
      </c>
      <c r="R142" s="171" t="e">
        <f>SUM(F142:Q142)</f>
        <v>#VALUE!</v>
      </c>
      <c r="S142" s="304"/>
      <c r="T142" s="304"/>
    </row>
    <row r="143" spans="1:20" s="2" customFormat="1" ht="3.75" customHeight="1" thickBot="1" thickTop="1">
      <c r="A143" s="426"/>
      <c r="B143" s="242"/>
      <c r="C143" s="243"/>
      <c r="D143" s="243"/>
      <c r="E143" s="244"/>
      <c r="F143" s="245"/>
      <c r="G143" s="245"/>
      <c r="H143" s="245"/>
      <c r="I143" s="245"/>
      <c r="J143" s="245"/>
      <c r="K143" s="245"/>
      <c r="L143" s="245"/>
      <c r="M143" s="245"/>
      <c r="N143" s="245"/>
      <c r="O143" s="245"/>
      <c r="P143" s="245"/>
      <c r="Q143" s="245"/>
      <c r="R143" s="247"/>
      <c r="S143" s="304"/>
      <c r="T143" s="304"/>
    </row>
    <row r="144" spans="1:20" s="2" customFormat="1" ht="17.25" thickBot="1">
      <c r="A144" s="426"/>
      <c r="B144" s="242"/>
      <c r="C144" s="243"/>
      <c r="D144" s="243"/>
      <c r="E144" s="260"/>
      <c r="F144" s="53"/>
      <c r="G144" s="53"/>
      <c r="H144" s="53"/>
      <c r="I144" s="53"/>
      <c r="J144" s="53"/>
      <c r="K144" s="53"/>
      <c r="L144" s="260"/>
      <c r="M144" s="260"/>
      <c r="N144" s="261"/>
      <c r="O144" s="274"/>
      <c r="P144" s="274"/>
      <c r="Q144" s="274"/>
      <c r="R144" s="294" t="s">
        <v>158</v>
      </c>
      <c r="S144" s="261"/>
      <c r="T144" s="286">
        <f>IF($O$12="ja","",R140*$R$71)</f>
      </c>
    </row>
    <row r="145" spans="1:20" s="2" customFormat="1" ht="3.75" customHeight="1" thickBot="1">
      <c r="A145" s="426"/>
      <c r="B145" s="242"/>
      <c r="C145" s="243"/>
      <c r="D145" s="243"/>
      <c r="E145" s="260"/>
      <c r="F145" s="53"/>
      <c r="G145" s="53"/>
      <c r="H145" s="53"/>
      <c r="I145" s="53"/>
      <c r="J145" s="53"/>
      <c r="K145" s="53"/>
      <c r="L145" s="125"/>
      <c r="M145" s="262"/>
      <c r="N145" s="262"/>
      <c r="O145" s="125"/>
      <c r="P145" s="125"/>
      <c r="Q145" s="262"/>
      <c r="R145" s="254"/>
      <c r="S145" s="304"/>
      <c r="T145" s="255"/>
    </row>
    <row r="146" spans="1:20" s="2" customFormat="1" ht="16.5">
      <c r="A146" s="426"/>
      <c r="B146" s="260"/>
      <c r="C146" s="243"/>
      <c r="D146" s="243"/>
      <c r="E146" s="243"/>
      <c r="F146" s="53"/>
      <c r="G146" s="260"/>
      <c r="H146" s="260"/>
      <c r="I146" s="260"/>
      <c r="J146" s="260"/>
      <c r="K146" s="260"/>
      <c r="L146" s="457" t="str">
        <f>CONCATENATE("Anspruch an projektbezogenen Personalkosten",IF($O$12="ja"," (unterjährig)"," (vollständiges Jahr)"))</f>
        <v>Anspruch an projektbezogenen Personalkosten (unterjährig)</v>
      </c>
      <c r="M146" s="458"/>
      <c r="N146" s="458"/>
      <c r="O146" s="458"/>
      <c r="P146" s="458"/>
      <c r="Q146" s="458"/>
      <c r="R146" s="459"/>
      <c r="S146" s="291"/>
      <c r="T146" s="288" t="e">
        <f>IF($O$12="ja",R142,MIN(R139,T144))</f>
        <v>#VALUE!</v>
      </c>
    </row>
    <row r="147" spans="1:20" s="2" customFormat="1" ht="16.5">
      <c r="A147" s="426"/>
      <c r="B147" s="260"/>
      <c r="C147" s="243"/>
      <c r="D147" s="243"/>
      <c r="E147" s="243"/>
      <c r="F147" s="243"/>
      <c r="G147" s="243"/>
      <c r="H147" s="243"/>
      <c r="I147" s="243"/>
      <c r="J147" s="243"/>
      <c r="K147" s="243"/>
      <c r="L147" s="252"/>
      <c r="M147" s="253"/>
      <c r="N147" s="253"/>
      <c r="O147" s="253"/>
      <c r="P147" s="263"/>
      <c r="Q147" s="263"/>
      <c r="R147" s="287" t="str">
        <f>CONCATENATE("bereits abgerechnet im Jahr ",$M$8)</f>
        <v>bereits abgerechnet im Jahr </v>
      </c>
      <c r="S147" s="308"/>
      <c r="T147" s="293">
        <f>'Berechnung PK (Monat)'!T147</f>
        <v>0</v>
      </c>
    </row>
    <row r="148" spans="1:20" s="2" customFormat="1" ht="17.25" thickBot="1">
      <c r="A148" s="427"/>
      <c r="B148" s="262"/>
      <c r="C148" s="246"/>
      <c r="D148" s="246"/>
      <c r="E148" s="246"/>
      <c r="F148" s="246"/>
      <c r="G148" s="246"/>
      <c r="H148" s="246"/>
      <c r="I148" s="246"/>
      <c r="J148" s="246"/>
      <c r="K148" s="246"/>
      <c r="L148" s="453" t="str">
        <f>CONCATENATE("Anspruch bei dieser Abrechnung für das Jahr ",$M$8)</f>
        <v>Anspruch bei dieser Abrechnung für das Jahr </v>
      </c>
      <c r="M148" s="454"/>
      <c r="N148" s="454"/>
      <c r="O148" s="454"/>
      <c r="P148" s="454"/>
      <c r="Q148" s="454"/>
      <c r="R148" s="455"/>
      <c r="S148" s="292"/>
      <c r="T148" s="290" t="e">
        <f>T146-T147</f>
        <v>#VALUE!</v>
      </c>
    </row>
    <row r="149" spans="1:21" ht="6" customHeight="1" thickBot="1">
      <c r="A149" s="72"/>
      <c r="B149" s="69"/>
      <c r="C149" s="70"/>
      <c r="D149" s="70"/>
      <c r="E149" s="70"/>
      <c r="F149" s="53"/>
      <c r="G149" s="53"/>
      <c r="H149" s="49"/>
      <c r="I149" s="62"/>
      <c r="J149" s="62"/>
      <c r="K149" s="62"/>
      <c r="L149" s="49"/>
      <c r="M149" s="49"/>
      <c r="N149" s="49"/>
      <c r="O149" s="49"/>
      <c r="P149" s="49"/>
      <c r="Q149" s="49"/>
      <c r="R149" s="53"/>
      <c r="T149" s="53"/>
      <c r="U149" s="2"/>
    </row>
    <row r="150" spans="1:21" ht="17.25" thickBot="1">
      <c r="A150" s="425" t="str">
        <f>B112</f>
        <v>Projekt 4</v>
      </c>
      <c r="B150" s="248" t="s">
        <v>16</v>
      </c>
      <c r="C150" s="162"/>
      <c r="D150" s="162"/>
      <c r="E150" s="162"/>
      <c r="F150" s="163" t="e">
        <f aca="true" t="shared" si="43" ref="F150:Q150">F$103*F$112</f>
        <v>#VALUE!</v>
      </c>
      <c r="G150" s="164" t="e">
        <f t="shared" si="43"/>
        <v>#VALUE!</v>
      </c>
      <c r="H150" s="164" t="e">
        <f t="shared" si="43"/>
        <v>#VALUE!</v>
      </c>
      <c r="I150" s="164" t="e">
        <f t="shared" si="43"/>
        <v>#VALUE!</v>
      </c>
      <c r="J150" s="164" t="e">
        <f t="shared" si="43"/>
        <v>#VALUE!</v>
      </c>
      <c r="K150" s="164" t="e">
        <f t="shared" si="43"/>
        <v>#VALUE!</v>
      </c>
      <c r="L150" s="164" t="e">
        <f t="shared" si="43"/>
        <v>#VALUE!</v>
      </c>
      <c r="M150" s="164" t="e">
        <f t="shared" si="43"/>
        <v>#VALUE!</v>
      </c>
      <c r="N150" s="164" t="e">
        <f t="shared" si="43"/>
        <v>#VALUE!</v>
      </c>
      <c r="O150" s="164" t="e">
        <f t="shared" si="43"/>
        <v>#VALUE!</v>
      </c>
      <c r="P150" s="164" t="e">
        <f t="shared" si="43"/>
        <v>#VALUE!</v>
      </c>
      <c r="Q150" s="165" t="e">
        <f t="shared" si="43"/>
        <v>#VALUE!</v>
      </c>
      <c r="R150" s="58" t="e">
        <f>SUM(F150:Q150)</f>
        <v>#VALUE!</v>
      </c>
      <c r="T150" s="310">
        <f>IF($O$12="ja","",R150)</f>
      </c>
      <c r="U150" s="2"/>
    </row>
    <row r="151" spans="1:21" ht="16.5">
      <c r="A151" s="426"/>
      <c r="B151" s="249" t="s">
        <v>60</v>
      </c>
      <c r="C151" s="172"/>
      <c r="D151" s="172"/>
      <c r="E151" s="172"/>
      <c r="F151" s="173">
        <f>IF(F$114=0,0,F$112/F$114)</f>
        <v>0</v>
      </c>
      <c r="G151" s="174">
        <f aca="true" t="shared" si="44" ref="G151:Q151">IF(G$114=0,0,G$112/G$114)</f>
        <v>0</v>
      </c>
      <c r="H151" s="174">
        <f t="shared" si="44"/>
        <v>0</v>
      </c>
      <c r="I151" s="174">
        <f t="shared" si="44"/>
        <v>0</v>
      </c>
      <c r="J151" s="174">
        <f t="shared" si="44"/>
        <v>0</v>
      </c>
      <c r="K151" s="174">
        <f t="shared" si="44"/>
        <v>0</v>
      </c>
      <c r="L151" s="174">
        <f t="shared" si="44"/>
        <v>0</v>
      </c>
      <c r="M151" s="174">
        <f t="shared" si="44"/>
        <v>0</v>
      </c>
      <c r="N151" s="174">
        <f t="shared" si="44"/>
        <v>0</v>
      </c>
      <c r="O151" s="174">
        <f t="shared" si="44"/>
        <v>0</v>
      </c>
      <c r="P151" s="174">
        <f t="shared" si="44"/>
        <v>0</v>
      </c>
      <c r="Q151" s="175">
        <f t="shared" si="44"/>
        <v>0</v>
      </c>
      <c r="R151" s="176">
        <f>IF($R$114=0,0,R$112/$R$114)</f>
        <v>0</v>
      </c>
      <c r="U151" s="2"/>
    </row>
    <row r="152" spans="1:21" ht="17.25" thickBot="1">
      <c r="A152" s="426"/>
      <c r="B152" s="250" t="s">
        <v>63</v>
      </c>
      <c r="C152" s="177"/>
      <c r="D152" s="177"/>
      <c r="E152" s="177"/>
      <c r="F152" s="178" t="e">
        <f>F151*F$71</f>
        <v>#VALUE!</v>
      </c>
      <c r="G152" s="179" t="e">
        <f aca="true" t="shared" si="45" ref="G152:Q152">G151*G$71</f>
        <v>#VALUE!</v>
      </c>
      <c r="H152" s="179" t="e">
        <f t="shared" si="45"/>
        <v>#VALUE!</v>
      </c>
      <c r="I152" s="179" t="e">
        <f t="shared" si="45"/>
        <v>#VALUE!</v>
      </c>
      <c r="J152" s="179" t="e">
        <f t="shared" si="45"/>
        <v>#VALUE!</v>
      </c>
      <c r="K152" s="179" t="e">
        <f t="shared" si="45"/>
        <v>#VALUE!</v>
      </c>
      <c r="L152" s="179" t="e">
        <f t="shared" si="45"/>
        <v>#VALUE!</v>
      </c>
      <c r="M152" s="179" t="e">
        <f t="shared" si="45"/>
        <v>#VALUE!</v>
      </c>
      <c r="N152" s="179" t="e">
        <f t="shared" si="45"/>
        <v>#VALUE!</v>
      </c>
      <c r="O152" s="179" t="e">
        <f t="shared" si="45"/>
        <v>#VALUE!</v>
      </c>
      <c r="P152" s="179" t="e">
        <f t="shared" si="45"/>
        <v>#VALUE!</v>
      </c>
      <c r="Q152" s="180" t="e">
        <f t="shared" si="45"/>
        <v>#VALUE!</v>
      </c>
      <c r="R152" s="181"/>
      <c r="U152" s="2"/>
    </row>
    <row r="153" spans="1:20" s="2" customFormat="1" ht="17.25" thickBot="1">
      <c r="A153" s="426"/>
      <c r="B153" s="251" t="s">
        <v>62</v>
      </c>
      <c r="C153" s="166"/>
      <c r="D153" s="166"/>
      <c r="E153" s="167"/>
      <c r="F153" s="168" t="e">
        <f>IF(F150&lt;F152,F150,F152)</f>
        <v>#VALUE!</v>
      </c>
      <c r="G153" s="169" t="e">
        <f aca="true" t="shared" si="46" ref="G153:Q153">IF(G150&lt;G152,G150,G152)</f>
        <v>#VALUE!</v>
      </c>
      <c r="H153" s="169" t="e">
        <f t="shared" si="46"/>
        <v>#VALUE!</v>
      </c>
      <c r="I153" s="169" t="e">
        <f t="shared" si="46"/>
        <v>#VALUE!</v>
      </c>
      <c r="J153" s="169" t="e">
        <f t="shared" si="46"/>
        <v>#VALUE!</v>
      </c>
      <c r="K153" s="169" t="e">
        <f t="shared" si="46"/>
        <v>#VALUE!</v>
      </c>
      <c r="L153" s="169" t="e">
        <f t="shared" si="46"/>
        <v>#VALUE!</v>
      </c>
      <c r="M153" s="169" t="e">
        <f t="shared" si="46"/>
        <v>#VALUE!</v>
      </c>
      <c r="N153" s="169" t="e">
        <f t="shared" si="46"/>
        <v>#VALUE!</v>
      </c>
      <c r="O153" s="169" t="e">
        <f t="shared" si="46"/>
        <v>#VALUE!</v>
      </c>
      <c r="P153" s="169" t="e">
        <f t="shared" si="46"/>
        <v>#VALUE!</v>
      </c>
      <c r="Q153" s="170" t="e">
        <f t="shared" si="46"/>
        <v>#VALUE!</v>
      </c>
      <c r="R153" s="171" t="e">
        <f>SUM(F153:Q153)</f>
        <v>#VALUE!</v>
      </c>
      <c r="S153" s="304"/>
      <c r="T153" s="304"/>
    </row>
    <row r="154" spans="1:20" s="2" customFormat="1" ht="3.75" customHeight="1" thickBot="1" thickTop="1">
      <c r="A154" s="426"/>
      <c r="B154" s="242"/>
      <c r="C154" s="243"/>
      <c r="D154" s="243"/>
      <c r="E154" s="244"/>
      <c r="F154" s="245"/>
      <c r="G154" s="245"/>
      <c r="H154" s="245"/>
      <c r="I154" s="245"/>
      <c r="J154" s="245"/>
      <c r="K154" s="245"/>
      <c r="L154" s="245"/>
      <c r="M154" s="245"/>
      <c r="N154" s="245"/>
      <c r="O154" s="245"/>
      <c r="P154" s="245"/>
      <c r="Q154" s="245"/>
      <c r="R154" s="247"/>
      <c r="S154" s="304"/>
      <c r="T154" s="304"/>
    </row>
    <row r="155" spans="1:20" s="2" customFormat="1" ht="17.25" thickBot="1">
      <c r="A155" s="426"/>
      <c r="B155" s="242"/>
      <c r="C155" s="243"/>
      <c r="D155" s="243"/>
      <c r="E155" s="260"/>
      <c r="F155" s="53"/>
      <c r="G155" s="53"/>
      <c r="H155" s="53"/>
      <c r="I155" s="53"/>
      <c r="J155" s="53"/>
      <c r="K155" s="53"/>
      <c r="L155" s="260"/>
      <c r="M155" s="260"/>
      <c r="N155" s="261"/>
      <c r="O155" s="274"/>
      <c r="P155" s="274"/>
      <c r="Q155" s="274"/>
      <c r="R155" s="294" t="s">
        <v>158</v>
      </c>
      <c r="S155" s="261"/>
      <c r="T155" s="286">
        <f>IF($O$12="ja","",R151*$R$71)</f>
      </c>
    </row>
    <row r="156" spans="1:20" s="2" customFormat="1" ht="3.75" customHeight="1" thickBot="1">
      <c r="A156" s="426"/>
      <c r="B156" s="242"/>
      <c r="C156" s="243"/>
      <c r="D156" s="243"/>
      <c r="E156" s="260"/>
      <c r="F156" s="53"/>
      <c r="G156" s="53"/>
      <c r="H156" s="53"/>
      <c r="I156" s="53"/>
      <c r="J156" s="53"/>
      <c r="K156" s="53"/>
      <c r="L156" s="125"/>
      <c r="M156" s="262"/>
      <c r="N156" s="262"/>
      <c r="O156" s="125"/>
      <c r="P156" s="125"/>
      <c r="Q156" s="262"/>
      <c r="R156" s="254"/>
      <c r="S156" s="304"/>
      <c r="T156" s="255"/>
    </row>
    <row r="157" spans="1:20" s="2" customFormat="1" ht="16.5">
      <c r="A157" s="426"/>
      <c r="B157" s="260"/>
      <c r="C157" s="243"/>
      <c r="D157" s="243"/>
      <c r="E157" s="243"/>
      <c r="F157" s="53"/>
      <c r="G157" s="260"/>
      <c r="H157" s="260"/>
      <c r="I157" s="260"/>
      <c r="J157" s="260"/>
      <c r="K157" s="260"/>
      <c r="L157" s="457" t="str">
        <f>CONCATENATE("Anspruch an projektbezogenen Personalkosten",IF($O$12="ja"," (unterjährig)"," (vollständiges Jahr)"))</f>
        <v>Anspruch an projektbezogenen Personalkosten (unterjährig)</v>
      </c>
      <c r="M157" s="458"/>
      <c r="N157" s="458"/>
      <c r="O157" s="458"/>
      <c r="P157" s="458"/>
      <c r="Q157" s="458"/>
      <c r="R157" s="459"/>
      <c r="S157" s="291"/>
      <c r="T157" s="288" t="e">
        <f>IF($O$12="ja",R153,MIN(R150,T155))</f>
        <v>#VALUE!</v>
      </c>
    </row>
    <row r="158" spans="1:20" s="2" customFormat="1" ht="16.5">
      <c r="A158" s="426"/>
      <c r="B158" s="260"/>
      <c r="C158" s="243"/>
      <c r="D158" s="243"/>
      <c r="E158" s="243"/>
      <c r="F158" s="243"/>
      <c r="G158" s="243"/>
      <c r="H158" s="243"/>
      <c r="I158" s="243"/>
      <c r="J158" s="243"/>
      <c r="K158" s="243"/>
      <c r="L158" s="252"/>
      <c r="M158" s="253"/>
      <c r="N158" s="253"/>
      <c r="O158" s="253"/>
      <c r="P158" s="263"/>
      <c r="Q158" s="263"/>
      <c r="R158" s="287" t="str">
        <f>CONCATENATE("bereits abgerechnet im Jahr ",$M$8)</f>
        <v>bereits abgerechnet im Jahr </v>
      </c>
      <c r="S158" s="308"/>
      <c r="T158" s="293">
        <f>'Berechnung PK (Monat)'!T158</f>
        <v>0</v>
      </c>
    </row>
    <row r="159" spans="1:20" s="2" customFormat="1" ht="17.25" thickBot="1">
      <c r="A159" s="427"/>
      <c r="B159" s="262"/>
      <c r="C159" s="246"/>
      <c r="D159" s="246"/>
      <c r="E159" s="246"/>
      <c r="F159" s="246"/>
      <c r="G159" s="246"/>
      <c r="H159" s="246"/>
      <c r="I159" s="246"/>
      <c r="J159" s="246"/>
      <c r="K159" s="246"/>
      <c r="L159" s="453" t="str">
        <f>CONCATENATE("Anspruch bei dieser Abrechnung für das Jahr ",$M$8)</f>
        <v>Anspruch bei dieser Abrechnung für das Jahr </v>
      </c>
      <c r="M159" s="454"/>
      <c r="N159" s="454"/>
      <c r="O159" s="454"/>
      <c r="P159" s="454"/>
      <c r="Q159" s="454"/>
      <c r="R159" s="455"/>
      <c r="S159" s="292"/>
      <c r="T159" s="290" t="e">
        <f>T157-T158</f>
        <v>#VALUE!</v>
      </c>
    </row>
    <row r="160" spans="1:21" ht="16.5" customHeight="1">
      <c r="A160" s="71"/>
      <c r="B160" s="69"/>
      <c r="C160" s="70"/>
      <c r="D160" s="70"/>
      <c r="E160" s="70"/>
      <c r="F160" s="53"/>
      <c r="G160" s="53"/>
      <c r="H160" s="49"/>
      <c r="I160" s="49"/>
      <c r="J160" s="49"/>
      <c r="K160" s="49"/>
      <c r="L160" s="49"/>
      <c r="M160" s="49"/>
      <c r="N160" s="49"/>
      <c r="O160" s="49"/>
      <c r="P160" s="49"/>
      <c r="Q160" s="49"/>
      <c r="R160" s="53"/>
      <c r="T160" s="53"/>
      <c r="U160" s="2"/>
    </row>
    <row r="161" spans="1:21" ht="21.75" customHeight="1">
      <c r="A161" s="71"/>
      <c r="B161" s="69"/>
      <c r="C161" s="70"/>
      <c r="D161" s="70"/>
      <c r="E161" s="70"/>
      <c r="F161" s="53"/>
      <c r="G161" s="53"/>
      <c r="H161" s="49"/>
      <c r="I161" s="49"/>
      <c r="J161" s="49"/>
      <c r="K161" s="49"/>
      <c r="L161" s="49"/>
      <c r="M161" s="49"/>
      <c r="N161" s="49"/>
      <c r="O161" s="49"/>
      <c r="P161" s="49"/>
      <c r="Q161" s="49"/>
      <c r="R161" s="53"/>
      <c r="T161" s="53"/>
      <c r="U161" s="2"/>
    </row>
    <row r="162" spans="1:21" ht="7.5" customHeight="1">
      <c r="A162" s="72"/>
      <c r="B162" s="69"/>
      <c r="C162" s="70"/>
      <c r="D162" s="70"/>
      <c r="E162" s="70"/>
      <c r="F162" s="53"/>
      <c r="G162" s="53"/>
      <c r="H162" s="49"/>
      <c r="I162" s="62"/>
      <c r="J162" s="62"/>
      <c r="K162" s="62"/>
      <c r="L162" s="49"/>
      <c r="M162" s="49"/>
      <c r="N162" s="49"/>
      <c r="O162" s="49"/>
      <c r="P162" s="49"/>
      <c r="Q162" s="49"/>
      <c r="R162" s="53"/>
      <c r="T162" s="53"/>
      <c r="U162" s="2"/>
    </row>
    <row r="163" spans="1:21" ht="7.5" customHeight="1">
      <c r="A163" s="72"/>
      <c r="B163" s="69"/>
      <c r="C163" s="70"/>
      <c r="D163" s="70"/>
      <c r="E163" s="70"/>
      <c r="F163" s="53"/>
      <c r="G163" s="53"/>
      <c r="H163" s="49"/>
      <c r="I163" s="62"/>
      <c r="J163" s="62"/>
      <c r="K163" s="62"/>
      <c r="L163" s="49"/>
      <c r="M163" s="49"/>
      <c r="N163" s="49"/>
      <c r="O163" s="49"/>
      <c r="P163" s="49"/>
      <c r="Q163" s="49"/>
      <c r="R163" s="53"/>
      <c r="T163" s="53"/>
      <c r="U163" s="2"/>
    </row>
    <row r="164" spans="1:18" ht="17.25" thickBot="1">
      <c r="A164" s="72"/>
      <c r="B164" s="69"/>
      <c r="C164" s="70"/>
      <c r="D164" s="70"/>
      <c r="E164" s="70"/>
      <c r="F164" s="53"/>
      <c r="G164" s="53"/>
      <c r="H164" s="53"/>
      <c r="I164" s="53"/>
      <c r="J164" s="53"/>
      <c r="K164" s="53"/>
      <c r="L164" s="53"/>
      <c r="M164" s="53"/>
      <c r="N164" s="53"/>
      <c r="O164" s="53"/>
      <c r="P164" s="53"/>
      <c r="Q164" s="53"/>
      <c r="R164" s="53"/>
    </row>
    <row r="165" spans="1:21" ht="17.25" customHeight="1" thickBot="1">
      <c r="A165" s="425" t="str">
        <f>B113</f>
        <v>andere Tätigkeiten (inkl. nicht förderfähige bzw. FLC aberkannte Tätigkeiten)</v>
      </c>
      <c r="B165" s="248" t="s">
        <v>16</v>
      </c>
      <c r="C165" s="162"/>
      <c r="D165" s="162"/>
      <c r="E165" s="162"/>
      <c r="F165" s="163" t="e">
        <f aca="true" t="shared" si="47" ref="F165:Q165">F$103*F$113</f>
        <v>#VALUE!</v>
      </c>
      <c r="G165" s="164" t="e">
        <f t="shared" si="47"/>
        <v>#VALUE!</v>
      </c>
      <c r="H165" s="164" t="e">
        <f t="shared" si="47"/>
        <v>#VALUE!</v>
      </c>
      <c r="I165" s="164" t="e">
        <f t="shared" si="47"/>
        <v>#VALUE!</v>
      </c>
      <c r="J165" s="164" t="e">
        <f t="shared" si="47"/>
        <v>#VALUE!</v>
      </c>
      <c r="K165" s="164" t="e">
        <f t="shared" si="47"/>
        <v>#VALUE!</v>
      </c>
      <c r="L165" s="164" t="e">
        <f t="shared" si="47"/>
        <v>#VALUE!</v>
      </c>
      <c r="M165" s="164" t="e">
        <f t="shared" si="47"/>
        <v>#VALUE!</v>
      </c>
      <c r="N165" s="164" t="e">
        <f t="shared" si="47"/>
        <v>#VALUE!</v>
      </c>
      <c r="O165" s="164" t="e">
        <f t="shared" si="47"/>
        <v>#VALUE!</v>
      </c>
      <c r="P165" s="164" t="e">
        <f t="shared" si="47"/>
        <v>#VALUE!</v>
      </c>
      <c r="Q165" s="165" t="e">
        <f t="shared" si="47"/>
        <v>#VALUE!</v>
      </c>
      <c r="R165" s="58" t="e">
        <f>SUM(F165:Q165)</f>
        <v>#VALUE!</v>
      </c>
      <c r="T165" s="310">
        <f>IF($O$12="ja","",R165)</f>
      </c>
      <c r="U165" s="2"/>
    </row>
    <row r="166" spans="1:21" ht="16.5">
      <c r="A166" s="426"/>
      <c r="B166" s="249" t="s">
        <v>60</v>
      </c>
      <c r="C166" s="172"/>
      <c r="D166" s="172"/>
      <c r="E166" s="172"/>
      <c r="F166" s="173">
        <f>IF(F$114=0,0,F$113/F$114)</f>
        <v>0</v>
      </c>
      <c r="G166" s="174">
        <f aca="true" t="shared" si="48" ref="G166:P166">IF(G$114=0,0,G$113/G$114)</f>
        <v>0</v>
      </c>
      <c r="H166" s="174">
        <f t="shared" si="48"/>
        <v>0</v>
      </c>
      <c r="I166" s="174">
        <f t="shared" si="48"/>
        <v>0</v>
      </c>
      <c r="J166" s="174">
        <f t="shared" si="48"/>
        <v>0</v>
      </c>
      <c r="K166" s="174">
        <f t="shared" si="48"/>
        <v>0</v>
      </c>
      <c r="L166" s="174">
        <f t="shared" si="48"/>
        <v>0</v>
      </c>
      <c r="M166" s="174">
        <f t="shared" si="48"/>
        <v>0</v>
      </c>
      <c r="N166" s="174">
        <f t="shared" si="48"/>
        <v>0</v>
      </c>
      <c r="O166" s="174">
        <f t="shared" si="48"/>
        <v>0</v>
      </c>
      <c r="P166" s="174">
        <f t="shared" si="48"/>
        <v>0</v>
      </c>
      <c r="Q166" s="175">
        <f>IF(Q$114=0,0,Q$113/Q$114)</f>
        <v>0</v>
      </c>
      <c r="R166" s="176">
        <f>IF($R$114=0,0,R$113/$R$114)</f>
        <v>0</v>
      </c>
      <c r="U166" s="2"/>
    </row>
    <row r="167" spans="1:21" ht="17.25" thickBot="1">
      <c r="A167" s="426"/>
      <c r="B167" s="250" t="s">
        <v>63</v>
      </c>
      <c r="C167" s="177"/>
      <c r="D167" s="177"/>
      <c r="E167" s="177"/>
      <c r="F167" s="178" t="e">
        <f>F166*F$71</f>
        <v>#VALUE!</v>
      </c>
      <c r="G167" s="179" t="e">
        <f aca="true" t="shared" si="49" ref="G167:Q167">G166*G$71</f>
        <v>#VALUE!</v>
      </c>
      <c r="H167" s="179" t="e">
        <f t="shared" si="49"/>
        <v>#VALUE!</v>
      </c>
      <c r="I167" s="179" t="e">
        <f t="shared" si="49"/>
        <v>#VALUE!</v>
      </c>
      <c r="J167" s="179" t="e">
        <f t="shared" si="49"/>
        <v>#VALUE!</v>
      </c>
      <c r="K167" s="179" t="e">
        <f t="shared" si="49"/>
        <v>#VALUE!</v>
      </c>
      <c r="L167" s="179" t="e">
        <f t="shared" si="49"/>
        <v>#VALUE!</v>
      </c>
      <c r="M167" s="179" t="e">
        <f t="shared" si="49"/>
        <v>#VALUE!</v>
      </c>
      <c r="N167" s="179" t="e">
        <f t="shared" si="49"/>
        <v>#VALUE!</v>
      </c>
      <c r="O167" s="179" t="e">
        <f t="shared" si="49"/>
        <v>#VALUE!</v>
      </c>
      <c r="P167" s="179" t="e">
        <f t="shared" si="49"/>
        <v>#VALUE!</v>
      </c>
      <c r="Q167" s="180" t="e">
        <f t="shared" si="49"/>
        <v>#VALUE!</v>
      </c>
      <c r="R167" s="181"/>
      <c r="U167" s="2"/>
    </row>
    <row r="168" spans="1:20" s="2" customFormat="1" ht="17.25" thickBot="1">
      <c r="A168" s="426"/>
      <c r="B168" s="251" t="s">
        <v>62</v>
      </c>
      <c r="C168" s="166"/>
      <c r="D168" s="166"/>
      <c r="E168" s="167"/>
      <c r="F168" s="168" t="e">
        <f>IF(F165&lt;F167,F165,F167)</f>
        <v>#VALUE!</v>
      </c>
      <c r="G168" s="169" t="e">
        <f aca="true" t="shared" si="50" ref="G168:Q168">IF(G165&lt;G167,G165,G167)</f>
        <v>#VALUE!</v>
      </c>
      <c r="H168" s="169" t="e">
        <f t="shared" si="50"/>
        <v>#VALUE!</v>
      </c>
      <c r="I168" s="169" t="e">
        <f t="shared" si="50"/>
        <v>#VALUE!</v>
      </c>
      <c r="J168" s="169" t="e">
        <f t="shared" si="50"/>
        <v>#VALUE!</v>
      </c>
      <c r="K168" s="169" t="e">
        <f t="shared" si="50"/>
        <v>#VALUE!</v>
      </c>
      <c r="L168" s="169" t="e">
        <f t="shared" si="50"/>
        <v>#VALUE!</v>
      </c>
      <c r="M168" s="169" t="e">
        <f t="shared" si="50"/>
        <v>#VALUE!</v>
      </c>
      <c r="N168" s="169" t="e">
        <f t="shared" si="50"/>
        <v>#VALUE!</v>
      </c>
      <c r="O168" s="169" t="e">
        <f t="shared" si="50"/>
        <v>#VALUE!</v>
      </c>
      <c r="P168" s="169" t="e">
        <f t="shared" si="50"/>
        <v>#VALUE!</v>
      </c>
      <c r="Q168" s="170" t="e">
        <f t="shared" si="50"/>
        <v>#VALUE!</v>
      </c>
      <c r="R168" s="171" t="e">
        <f>SUM(F168:Q168)</f>
        <v>#VALUE!</v>
      </c>
      <c r="S168" s="304"/>
      <c r="T168" s="304"/>
    </row>
    <row r="169" spans="1:20" s="2" customFormat="1" ht="3.75" customHeight="1" thickBot="1" thickTop="1">
      <c r="A169" s="426"/>
      <c r="B169" s="242"/>
      <c r="C169" s="243"/>
      <c r="D169" s="243"/>
      <c r="E169" s="244"/>
      <c r="F169" s="245"/>
      <c r="G169" s="245"/>
      <c r="H169" s="245"/>
      <c r="I169" s="245"/>
      <c r="J169" s="245"/>
      <c r="K169" s="245"/>
      <c r="L169" s="245"/>
      <c r="M169" s="245"/>
      <c r="N169" s="245"/>
      <c r="O169" s="245"/>
      <c r="P169" s="245"/>
      <c r="Q169" s="245"/>
      <c r="R169" s="247"/>
      <c r="S169" s="304"/>
      <c r="T169" s="304"/>
    </row>
    <row r="170" spans="1:20" s="2" customFormat="1" ht="17.25" thickBot="1">
      <c r="A170" s="426"/>
      <c r="B170" s="242"/>
      <c r="C170" s="243"/>
      <c r="D170" s="243"/>
      <c r="E170" s="260"/>
      <c r="F170" s="53"/>
      <c r="G170" s="53"/>
      <c r="H170" s="53"/>
      <c r="I170" s="53"/>
      <c r="J170" s="53"/>
      <c r="K170" s="53"/>
      <c r="L170" s="260"/>
      <c r="M170" s="260"/>
      <c r="N170" s="261"/>
      <c r="O170" s="274"/>
      <c r="P170" s="274"/>
      <c r="Q170" s="274"/>
      <c r="R170" s="294" t="s">
        <v>159</v>
      </c>
      <c r="S170" s="261"/>
      <c r="T170" s="286">
        <f>IF($O$12="ja","",R166*$R$71)</f>
      </c>
    </row>
    <row r="171" spans="1:20" s="2" customFormat="1" ht="3.75" customHeight="1" thickBot="1">
      <c r="A171" s="426"/>
      <c r="B171" s="242"/>
      <c r="C171" s="243"/>
      <c r="D171" s="243"/>
      <c r="E171" s="260"/>
      <c r="F171" s="53"/>
      <c r="G171" s="53"/>
      <c r="H171" s="53"/>
      <c r="I171" s="53"/>
      <c r="J171" s="53"/>
      <c r="K171" s="53"/>
      <c r="L171" s="125"/>
      <c r="M171" s="262"/>
      <c r="N171" s="262"/>
      <c r="O171" s="125"/>
      <c r="P171" s="125"/>
      <c r="Q171" s="262"/>
      <c r="R171" s="254"/>
      <c r="S171" s="304"/>
      <c r="T171" s="255"/>
    </row>
    <row r="172" spans="1:20" s="2" customFormat="1" ht="16.5">
      <c r="A172" s="426"/>
      <c r="B172" s="260"/>
      <c r="C172" s="243"/>
      <c r="D172" s="243"/>
      <c r="E172" s="243"/>
      <c r="F172" s="53"/>
      <c r="G172" s="260"/>
      <c r="H172" s="260"/>
      <c r="I172" s="260"/>
      <c r="J172" s="260"/>
      <c r="K172" s="260"/>
      <c r="L172" s="457" t="str">
        <f>CONCATENATE("Anspruch an projektbezogenen Personalkosten",IF($O$12="ja"," (unterjährig)"," (vollständiges Jahr)"))</f>
        <v>Anspruch an projektbezogenen Personalkosten (unterjährig)</v>
      </c>
      <c r="M172" s="458"/>
      <c r="N172" s="458"/>
      <c r="O172" s="458"/>
      <c r="P172" s="458"/>
      <c r="Q172" s="458"/>
      <c r="R172" s="459"/>
      <c r="S172" s="291"/>
      <c r="T172" s="288" t="e">
        <f>IF($O$12="ja",R168,MIN(R165,T170))</f>
        <v>#VALUE!</v>
      </c>
    </row>
    <row r="173" spans="1:20" s="2" customFormat="1" ht="16.5">
      <c r="A173" s="426"/>
      <c r="B173" s="260"/>
      <c r="C173" s="243"/>
      <c r="D173" s="243"/>
      <c r="E173" s="243"/>
      <c r="F173" s="243"/>
      <c r="G173" s="243"/>
      <c r="H173" s="243"/>
      <c r="I173" s="243"/>
      <c r="J173" s="243"/>
      <c r="K173" s="243"/>
      <c r="L173" s="252"/>
      <c r="M173" s="253"/>
      <c r="N173" s="253"/>
      <c r="O173" s="253"/>
      <c r="P173" s="263"/>
      <c r="Q173" s="263"/>
      <c r="R173" s="287" t="str">
        <f>CONCATENATE("bereits abgerechnet im Jahr ",$M$8)</f>
        <v>bereits abgerechnet im Jahr </v>
      </c>
      <c r="S173" s="308"/>
      <c r="T173" s="293">
        <f>'Berechnung PK (Monat)'!T173</f>
        <v>0</v>
      </c>
    </row>
    <row r="174" spans="1:20" s="2" customFormat="1" ht="17.25" thickBot="1">
      <c r="A174" s="427"/>
      <c r="B174" s="262"/>
      <c r="C174" s="246"/>
      <c r="D174" s="246"/>
      <c r="E174" s="246"/>
      <c r="F174" s="246"/>
      <c r="G174" s="246"/>
      <c r="H174" s="246"/>
      <c r="I174" s="246"/>
      <c r="J174" s="246"/>
      <c r="K174" s="246"/>
      <c r="L174" s="453" t="str">
        <f>CONCATENATE("Anspruch bei dieser Abrechnung für das Jahr ",$M$8)</f>
        <v>Anspruch bei dieser Abrechnung für das Jahr </v>
      </c>
      <c r="M174" s="454"/>
      <c r="N174" s="454"/>
      <c r="O174" s="454"/>
      <c r="P174" s="454"/>
      <c r="Q174" s="454"/>
      <c r="R174" s="455"/>
      <c r="S174" s="292"/>
      <c r="T174" s="290" t="e">
        <f>T172-T173</f>
        <v>#VALUE!</v>
      </c>
    </row>
    <row r="175" spans="1:21" ht="6" customHeight="1" thickBot="1">
      <c r="A175" s="71"/>
      <c r="B175" s="69"/>
      <c r="C175" s="70"/>
      <c r="D175" s="70"/>
      <c r="E175" s="70"/>
      <c r="F175" s="53"/>
      <c r="G175" s="53"/>
      <c r="H175" s="49"/>
      <c r="I175" s="49"/>
      <c r="J175" s="49"/>
      <c r="K175" s="49"/>
      <c r="L175" s="49"/>
      <c r="M175" s="49"/>
      <c r="N175" s="49"/>
      <c r="O175" s="49"/>
      <c r="P175" s="49"/>
      <c r="Q175" s="49"/>
      <c r="R175" s="53"/>
      <c r="T175" s="53"/>
      <c r="U175" s="2"/>
    </row>
    <row r="176" spans="1:21" ht="17.25" thickBot="1">
      <c r="A176" s="464" t="str">
        <f>CONCATENATE("Gesamt ",M8)</f>
        <v>Gesamt </v>
      </c>
      <c r="B176" s="248" t="s">
        <v>16</v>
      </c>
      <c r="C176" s="162"/>
      <c r="D176" s="162"/>
      <c r="E176" s="162"/>
      <c r="F176" s="163" t="e">
        <f aca="true" t="shared" si="51" ref="F176:Q176">F117+F128+F139+F150+F165</f>
        <v>#VALUE!</v>
      </c>
      <c r="G176" s="164" t="e">
        <f t="shared" si="51"/>
        <v>#VALUE!</v>
      </c>
      <c r="H176" s="164" t="e">
        <f t="shared" si="51"/>
        <v>#VALUE!</v>
      </c>
      <c r="I176" s="164" t="e">
        <f t="shared" si="51"/>
        <v>#VALUE!</v>
      </c>
      <c r="J176" s="164" t="e">
        <f t="shared" si="51"/>
        <v>#VALUE!</v>
      </c>
      <c r="K176" s="164" t="e">
        <f t="shared" si="51"/>
        <v>#VALUE!</v>
      </c>
      <c r="L176" s="164" t="e">
        <f t="shared" si="51"/>
        <v>#VALUE!</v>
      </c>
      <c r="M176" s="164" t="e">
        <f t="shared" si="51"/>
        <v>#VALUE!</v>
      </c>
      <c r="N176" s="164" t="e">
        <f t="shared" si="51"/>
        <v>#VALUE!</v>
      </c>
      <c r="O176" s="164" t="e">
        <f t="shared" si="51"/>
        <v>#VALUE!</v>
      </c>
      <c r="P176" s="164" t="e">
        <f t="shared" si="51"/>
        <v>#VALUE!</v>
      </c>
      <c r="Q176" s="165" t="e">
        <f t="shared" si="51"/>
        <v>#VALUE!</v>
      </c>
      <c r="R176" s="58" t="e">
        <f>SUM(F176:Q176)</f>
        <v>#VALUE!</v>
      </c>
      <c r="T176" s="310">
        <f>IF($O$12="ja","",R176)</f>
      </c>
      <c r="U176" s="2"/>
    </row>
    <row r="177" spans="1:21" ht="16.5">
      <c r="A177" s="426"/>
      <c r="B177" s="249" t="s">
        <v>60</v>
      </c>
      <c r="C177" s="172"/>
      <c r="D177" s="172"/>
      <c r="E177" s="172"/>
      <c r="F177" s="173">
        <f aca="true" t="shared" si="52" ref="F177:Q177">F118+F129+F140+F151+F166</f>
        <v>0</v>
      </c>
      <c r="G177" s="174">
        <f t="shared" si="52"/>
        <v>0</v>
      </c>
      <c r="H177" s="174">
        <f t="shared" si="52"/>
        <v>0</v>
      </c>
      <c r="I177" s="174">
        <f t="shared" si="52"/>
        <v>0</v>
      </c>
      <c r="J177" s="174">
        <f t="shared" si="52"/>
        <v>0</v>
      </c>
      <c r="K177" s="174">
        <f t="shared" si="52"/>
        <v>0</v>
      </c>
      <c r="L177" s="174">
        <f t="shared" si="52"/>
        <v>0</v>
      </c>
      <c r="M177" s="174">
        <f t="shared" si="52"/>
        <v>0</v>
      </c>
      <c r="N177" s="174">
        <f t="shared" si="52"/>
        <v>0</v>
      </c>
      <c r="O177" s="174">
        <f t="shared" si="52"/>
        <v>0</v>
      </c>
      <c r="P177" s="174">
        <f t="shared" si="52"/>
        <v>0</v>
      </c>
      <c r="Q177" s="175">
        <f t="shared" si="52"/>
        <v>0</v>
      </c>
      <c r="R177" s="176">
        <f>IF($R$114=0,0,R$114/$R$114)</f>
        <v>0</v>
      </c>
      <c r="U177" s="2"/>
    </row>
    <row r="178" spans="1:21" ht="17.25" thickBot="1">
      <c r="A178" s="426"/>
      <c r="B178" s="250" t="s">
        <v>63</v>
      </c>
      <c r="C178" s="177"/>
      <c r="D178" s="177"/>
      <c r="E178" s="177"/>
      <c r="F178" s="178" t="e">
        <f aca="true" t="shared" si="53" ref="F178:Q178">F119+F130+F141+F152+F167</f>
        <v>#VALUE!</v>
      </c>
      <c r="G178" s="179" t="e">
        <f t="shared" si="53"/>
        <v>#VALUE!</v>
      </c>
      <c r="H178" s="179" t="e">
        <f t="shared" si="53"/>
        <v>#VALUE!</v>
      </c>
      <c r="I178" s="179" t="e">
        <f t="shared" si="53"/>
        <v>#VALUE!</v>
      </c>
      <c r="J178" s="179" t="e">
        <f t="shared" si="53"/>
        <v>#VALUE!</v>
      </c>
      <c r="K178" s="179" t="e">
        <f t="shared" si="53"/>
        <v>#VALUE!</v>
      </c>
      <c r="L178" s="179" t="e">
        <f t="shared" si="53"/>
        <v>#VALUE!</v>
      </c>
      <c r="M178" s="179" t="e">
        <f t="shared" si="53"/>
        <v>#VALUE!</v>
      </c>
      <c r="N178" s="179" t="e">
        <f t="shared" si="53"/>
        <v>#VALUE!</v>
      </c>
      <c r="O178" s="179" t="e">
        <f t="shared" si="53"/>
        <v>#VALUE!</v>
      </c>
      <c r="P178" s="179" t="e">
        <f t="shared" si="53"/>
        <v>#VALUE!</v>
      </c>
      <c r="Q178" s="180" t="e">
        <f t="shared" si="53"/>
        <v>#VALUE!</v>
      </c>
      <c r="R178" s="181"/>
      <c r="U178" s="2"/>
    </row>
    <row r="179" spans="1:20" s="2" customFormat="1" ht="17.25" thickBot="1">
      <c r="A179" s="426"/>
      <c r="B179" s="251" t="s">
        <v>62</v>
      </c>
      <c r="C179" s="166"/>
      <c r="D179" s="166"/>
      <c r="E179" s="167"/>
      <c r="F179" s="168" t="e">
        <f>IF(F176&lt;F178,F176,F178)</f>
        <v>#VALUE!</v>
      </c>
      <c r="G179" s="169" t="e">
        <f aca="true" t="shared" si="54" ref="G179:Q179">IF(G176&lt;G178,G176,G178)</f>
        <v>#VALUE!</v>
      </c>
      <c r="H179" s="169" t="e">
        <f t="shared" si="54"/>
        <v>#VALUE!</v>
      </c>
      <c r="I179" s="169" t="e">
        <f t="shared" si="54"/>
        <v>#VALUE!</v>
      </c>
      <c r="J179" s="169" t="e">
        <f t="shared" si="54"/>
        <v>#VALUE!</v>
      </c>
      <c r="K179" s="169" t="e">
        <f t="shared" si="54"/>
        <v>#VALUE!</v>
      </c>
      <c r="L179" s="169" t="e">
        <f t="shared" si="54"/>
        <v>#VALUE!</v>
      </c>
      <c r="M179" s="169" t="e">
        <f t="shared" si="54"/>
        <v>#VALUE!</v>
      </c>
      <c r="N179" s="169" t="e">
        <f t="shared" si="54"/>
        <v>#VALUE!</v>
      </c>
      <c r="O179" s="169" t="e">
        <f t="shared" si="54"/>
        <v>#VALUE!</v>
      </c>
      <c r="P179" s="169" t="e">
        <f t="shared" si="54"/>
        <v>#VALUE!</v>
      </c>
      <c r="Q179" s="170" t="e">
        <f t="shared" si="54"/>
        <v>#VALUE!</v>
      </c>
      <c r="R179" s="171" t="e">
        <f>SUM(F179:Q179)</f>
        <v>#VALUE!</v>
      </c>
      <c r="S179" s="304"/>
      <c r="T179" s="304"/>
    </row>
    <row r="180" spans="1:20" s="2" customFormat="1" ht="3.75" customHeight="1" thickBot="1" thickTop="1">
      <c r="A180" s="426"/>
      <c r="B180" s="242"/>
      <c r="C180" s="243"/>
      <c r="D180" s="243"/>
      <c r="E180" s="244"/>
      <c r="F180" s="245"/>
      <c r="G180" s="245"/>
      <c r="H180" s="245"/>
      <c r="I180" s="245"/>
      <c r="J180" s="245"/>
      <c r="K180" s="245"/>
      <c r="L180" s="245"/>
      <c r="M180" s="245"/>
      <c r="N180" s="245"/>
      <c r="O180" s="245"/>
      <c r="P180" s="245"/>
      <c r="Q180" s="245"/>
      <c r="R180" s="247"/>
      <c r="S180" s="304"/>
      <c r="T180" s="304"/>
    </row>
    <row r="181" spans="1:20" s="2" customFormat="1" ht="17.25" thickBot="1">
      <c r="A181" s="426"/>
      <c r="B181" s="242"/>
      <c r="C181" s="243"/>
      <c r="D181" s="243"/>
      <c r="E181" s="260"/>
      <c r="F181" s="53"/>
      <c r="G181" s="53"/>
      <c r="H181" s="53"/>
      <c r="I181" s="53"/>
      <c r="J181" s="53"/>
      <c r="K181" s="53"/>
      <c r="L181" s="260"/>
      <c r="M181" s="260"/>
      <c r="N181" s="261"/>
      <c r="O181" s="274"/>
      <c r="P181" s="274"/>
      <c r="Q181" s="274"/>
      <c r="R181" s="294" t="s">
        <v>160</v>
      </c>
      <c r="S181" s="261"/>
      <c r="T181" s="286">
        <f>IF($O$12="ja","",R177*$R$71)</f>
      </c>
    </row>
    <row r="182" spans="1:20" s="2" customFormat="1" ht="3.75" customHeight="1" thickBot="1">
      <c r="A182" s="426"/>
      <c r="B182" s="242"/>
      <c r="C182" s="243"/>
      <c r="D182" s="243"/>
      <c r="E182" s="260"/>
      <c r="F182" s="53"/>
      <c r="G182" s="53"/>
      <c r="H182" s="53"/>
      <c r="I182" s="53"/>
      <c r="J182" s="53"/>
      <c r="K182" s="53"/>
      <c r="L182" s="125"/>
      <c r="M182" s="262"/>
      <c r="N182" s="262"/>
      <c r="O182" s="125"/>
      <c r="P182" s="125"/>
      <c r="Q182" s="262"/>
      <c r="R182" s="254"/>
      <c r="S182" s="304"/>
      <c r="T182" s="255"/>
    </row>
    <row r="183" spans="1:20" s="2" customFormat="1" ht="16.5">
      <c r="A183" s="426"/>
      <c r="B183" s="260"/>
      <c r="C183" s="243"/>
      <c r="D183" s="243"/>
      <c r="E183" s="243"/>
      <c r="F183" s="53"/>
      <c r="G183" s="260"/>
      <c r="H183" s="260"/>
      <c r="I183" s="260"/>
      <c r="J183" s="260"/>
      <c r="K183" s="260"/>
      <c r="L183" s="457" t="str">
        <f>CONCATENATE("Anspruch an projektbezogenen Personalkosten",IF($O$12="ja"," (unterjährig)"," (vollständiges Jahr)"))</f>
        <v>Anspruch an projektbezogenen Personalkosten (unterjährig)</v>
      </c>
      <c r="M183" s="458"/>
      <c r="N183" s="458"/>
      <c r="O183" s="458"/>
      <c r="P183" s="458"/>
      <c r="Q183" s="458"/>
      <c r="R183" s="459"/>
      <c r="S183" s="291"/>
      <c r="T183" s="288" t="e">
        <f>IF($O$12="ja",R179,MIN(R176,T181))</f>
        <v>#VALUE!</v>
      </c>
    </row>
    <row r="184" spans="1:20" s="2" customFormat="1" ht="16.5">
      <c r="A184" s="426"/>
      <c r="B184" s="260"/>
      <c r="C184" s="243"/>
      <c r="D184" s="243"/>
      <c r="E184" s="243"/>
      <c r="F184" s="243"/>
      <c r="G184" s="243"/>
      <c r="H184" s="243"/>
      <c r="I184" s="243"/>
      <c r="J184" s="243"/>
      <c r="K184" s="243"/>
      <c r="L184" s="252"/>
      <c r="M184" s="253"/>
      <c r="N184" s="253"/>
      <c r="O184" s="253"/>
      <c r="P184" s="263"/>
      <c r="Q184" s="263"/>
      <c r="R184" s="287" t="str">
        <f>CONCATENATE("bereits abgerechnet im Jahr ",$M$8)</f>
        <v>bereits abgerechnet im Jahr </v>
      </c>
      <c r="S184" s="306"/>
      <c r="T184" s="307">
        <f>T125+T136+T147+T158+T173</f>
        <v>0</v>
      </c>
    </row>
    <row r="185" spans="1:20" s="2" customFormat="1" ht="17.25" thickBot="1">
      <c r="A185" s="427"/>
      <c r="B185" s="262"/>
      <c r="C185" s="246"/>
      <c r="D185" s="246"/>
      <c r="E185" s="246"/>
      <c r="F185" s="246"/>
      <c r="G185" s="246"/>
      <c r="H185" s="246"/>
      <c r="I185" s="246"/>
      <c r="J185" s="246"/>
      <c r="K185" s="246"/>
      <c r="L185" s="453" t="str">
        <f>CONCATENATE("Anspruch bei dieser Abrechnung für das Jahr ",$M$8)</f>
        <v>Anspruch bei dieser Abrechnung für das Jahr </v>
      </c>
      <c r="M185" s="454"/>
      <c r="N185" s="454"/>
      <c r="O185" s="454"/>
      <c r="P185" s="454"/>
      <c r="Q185" s="454"/>
      <c r="R185" s="455"/>
      <c r="S185" s="292"/>
      <c r="T185" s="290" t="e">
        <f>T183-T184</f>
        <v>#VALUE!</v>
      </c>
    </row>
    <row r="187" spans="1:19" ht="16.5">
      <c r="A187" s="40"/>
      <c r="B187" s="40"/>
      <c r="C187" s="40"/>
      <c r="D187" s="40"/>
      <c r="E187" s="40"/>
      <c r="F187" s="40"/>
      <c r="G187" s="40"/>
      <c r="H187" s="40"/>
      <c r="I187" s="40"/>
      <c r="J187" s="40"/>
      <c r="K187" s="40"/>
      <c r="L187" s="40"/>
      <c r="M187" s="40"/>
      <c r="N187" s="40"/>
      <c r="O187" s="40"/>
      <c r="P187" s="40"/>
      <c r="Q187" s="40"/>
      <c r="R187" s="40"/>
      <c r="S187" s="61"/>
    </row>
    <row r="188" spans="1:19" ht="17.25" thickBot="1">
      <c r="A188" s="264" t="s">
        <v>91</v>
      </c>
      <c r="B188" s="40"/>
      <c r="C188" s="40"/>
      <c r="D188" s="40"/>
      <c r="E188" s="40"/>
      <c r="F188" s="40"/>
      <c r="G188" s="40"/>
      <c r="H188" s="40"/>
      <c r="I188" s="40"/>
      <c r="J188" s="40"/>
      <c r="K188" s="40"/>
      <c r="L188" s="40"/>
      <c r="M188" s="40"/>
      <c r="N188" s="40"/>
      <c r="O188" s="40"/>
      <c r="P188" s="40"/>
      <c r="Q188" s="40"/>
      <c r="R188" s="40"/>
      <c r="S188" s="61"/>
    </row>
    <row r="189" spans="1:19" ht="16.5">
      <c r="A189" s="502"/>
      <c r="B189" s="503"/>
      <c r="C189" s="503"/>
      <c r="D189" s="503"/>
      <c r="E189" s="503"/>
      <c r="F189" s="503"/>
      <c r="G189" s="503"/>
      <c r="H189" s="503"/>
      <c r="I189" s="503"/>
      <c r="J189" s="503"/>
      <c r="K189" s="503"/>
      <c r="L189" s="503"/>
      <c r="M189" s="503"/>
      <c r="N189" s="503"/>
      <c r="O189" s="503"/>
      <c r="P189" s="503"/>
      <c r="Q189" s="503"/>
      <c r="R189" s="504"/>
      <c r="S189" s="309"/>
    </row>
    <row r="190" spans="1:19" ht="16.5">
      <c r="A190" s="505"/>
      <c r="B190" s="506"/>
      <c r="C190" s="506"/>
      <c r="D190" s="506"/>
      <c r="E190" s="506"/>
      <c r="F190" s="506"/>
      <c r="G190" s="506"/>
      <c r="H190" s="506"/>
      <c r="I190" s="506"/>
      <c r="J190" s="506"/>
      <c r="K190" s="506"/>
      <c r="L190" s="506"/>
      <c r="M190" s="506"/>
      <c r="N190" s="506"/>
      <c r="O190" s="506"/>
      <c r="P190" s="506"/>
      <c r="Q190" s="506"/>
      <c r="R190" s="507"/>
      <c r="S190" s="309"/>
    </row>
    <row r="191" spans="1:19" ht="16.5">
      <c r="A191" s="505"/>
      <c r="B191" s="506"/>
      <c r="C191" s="506"/>
      <c r="D191" s="506"/>
      <c r="E191" s="506"/>
      <c r="F191" s="506"/>
      <c r="G191" s="506"/>
      <c r="H191" s="506"/>
      <c r="I191" s="506"/>
      <c r="J191" s="506"/>
      <c r="K191" s="506"/>
      <c r="L191" s="506"/>
      <c r="M191" s="506"/>
      <c r="N191" s="506"/>
      <c r="O191" s="506"/>
      <c r="P191" s="506"/>
      <c r="Q191" s="506"/>
      <c r="R191" s="507"/>
      <c r="S191" s="309"/>
    </row>
    <row r="192" spans="1:19" ht="16.5">
      <c r="A192" s="505"/>
      <c r="B192" s="506"/>
      <c r="C192" s="506"/>
      <c r="D192" s="506"/>
      <c r="E192" s="506"/>
      <c r="F192" s="506"/>
      <c r="G192" s="506"/>
      <c r="H192" s="506"/>
      <c r="I192" s="506"/>
      <c r="J192" s="506"/>
      <c r="K192" s="506"/>
      <c r="L192" s="506"/>
      <c r="M192" s="506"/>
      <c r="N192" s="506"/>
      <c r="O192" s="506"/>
      <c r="P192" s="506"/>
      <c r="Q192" s="506"/>
      <c r="R192" s="507"/>
      <c r="S192" s="309"/>
    </row>
    <row r="193" spans="1:19" ht="16.5">
      <c r="A193" s="505"/>
      <c r="B193" s="506"/>
      <c r="C193" s="506"/>
      <c r="D193" s="506"/>
      <c r="E193" s="506"/>
      <c r="F193" s="506"/>
      <c r="G193" s="506"/>
      <c r="H193" s="506"/>
      <c r="I193" s="506"/>
      <c r="J193" s="506"/>
      <c r="K193" s="506"/>
      <c r="L193" s="506"/>
      <c r="M193" s="506"/>
      <c r="N193" s="506"/>
      <c r="O193" s="506"/>
      <c r="P193" s="506"/>
      <c r="Q193" s="506"/>
      <c r="R193" s="507"/>
      <c r="S193" s="309"/>
    </row>
    <row r="194" spans="1:19" ht="17.25" thickBot="1">
      <c r="A194" s="508"/>
      <c r="B194" s="509"/>
      <c r="C194" s="509"/>
      <c r="D194" s="509"/>
      <c r="E194" s="509"/>
      <c r="F194" s="509"/>
      <c r="G194" s="509"/>
      <c r="H194" s="509"/>
      <c r="I194" s="509"/>
      <c r="J194" s="509"/>
      <c r="K194" s="509"/>
      <c r="L194" s="509"/>
      <c r="M194" s="509"/>
      <c r="N194" s="509"/>
      <c r="O194" s="509"/>
      <c r="P194" s="509"/>
      <c r="Q194" s="509"/>
      <c r="R194" s="510"/>
      <c r="S194" s="309"/>
    </row>
    <row r="195" spans="1:19" ht="16.5">
      <c r="A195" s="82"/>
      <c r="B195" s="40"/>
      <c r="C195" s="40"/>
      <c r="D195" s="40"/>
      <c r="E195" s="40"/>
      <c r="F195" s="40"/>
      <c r="G195" s="40"/>
      <c r="H195" s="40"/>
      <c r="I195" s="40"/>
      <c r="J195" s="40"/>
      <c r="K195" s="40"/>
      <c r="L195" s="40"/>
      <c r="M195" s="40"/>
      <c r="N195" s="40"/>
      <c r="O195" s="40"/>
      <c r="P195" s="40"/>
      <c r="Q195" s="40"/>
      <c r="R195" s="40"/>
      <c r="S195" s="61"/>
    </row>
    <row r="196" spans="1:18" ht="16.5">
      <c r="A196" s="82"/>
      <c r="B196" s="40"/>
      <c r="C196" s="40"/>
      <c r="D196" s="40"/>
      <c r="E196" s="40"/>
      <c r="F196" s="40"/>
      <c r="G196" s="40"/>
      <c r="H196" s="40"/>
      <c r="I196" s="40"/>
      <c r="J196" s="40"/>
      <c r="K196" s="40"/>
      <c r="L196" s="40"/>
      <c r="M196" s="40"/>
      <c r="N196" s="40"/>
      <c r="O196" s="40"/>
      <c r="P196" s="40"/>
      <c r="Q196" s="40"/>
      <c r="R196" s="40"/>
    </row>
    <row r="197" spans="1:18" ht="16.5">
      <c r="A197" s="82"/>
      <c r="B197" s="40"/>
      <c r="C197" s="40"/>
      <c r="D197" s="40"/>
      <c r="E197" s="40"/>
      <c r="F197" s="40"/>
      <c r="G197" s="40"/>
      <c r="H197" s="40"/>
      <c r="I197" s="40"/>
      <c r="J197" s="40"/>
      <c r="K197" s="40"/>
      <c r="L197" s="40"/>
      <c r="M197" s="40"/>
      <c r="N197" s="40"/>
      <c r="O197" s="40"/>
      <c r="P197" s="40"/>
      <c r="Q197" s="40"/>
      <c r="R197" s="40"/>
    </row>
    <row r="198" spans="1:18" ht="16.5">
      <c r="A198" s="40" t="s">
        <v>4</v>
      </c>
      <c r="B198" s="40"/>
      <c r="C198" s="40"/>
      <c r="D198" s="40"/>
      <c r="E198" s="40"/>
      <c r="F198" s="40"/>
      <c r="G198" s="3"/>
      <c r="H198" s="83"/>
      <c r="I198" s="40"/>
      <c r="J198" s="40"/>
      <c r="K198" s="40"/>
      <c r="L198" s="40"/>
      <c r="M198" s="40"/>
      <c r="N198" s="40"/>
      <c r="O198" s="40"/>
      <c r="P198" s="40"/>
      <c r="Q198" s="61"/>
      <c r="R198" s="40"/>
    </row>
    <row r="199" spans="1:18" ht="16.5">
      <c r="A199" s="40"/>
      <c r="B199" s="40"/>
      <c r="C199" s="40"/>
      <c r="D199" s="40"/>
      <c r="E199" s="40"/>
      <c r="F199" s="40"/>
      <c r="G199" s="456" t="s">
        <v>133</v>
      </c>
      <c r="H199" s="456"/>
      <c r="I199" s="40"/>
      <c r="J199" s="40"/>
      <c r="K199" s="40"/>
      <c r="L199" s="40"/>
      <c r="M199" s="449" t="s">
        <v>35</v>
      </c>
      <c r="N199" s="449"/>
      <c r="O199" s="449"/>
      <c r="P199" s="449"/>
      <c r="Q199" s="449"/>
      <c r="R199" s="449"/>
    </row>
  </sheetData>
  <sheetProtection password="C1BC" sheet="1"/>
  <protectedRanges>
    <protectedRange password="8829" sqref="F53:Q53 C54 F55:Q55 C56 F58:Q59 C60 F61:Q61 B63:Q63 B68:Q68" name="Bereich1_3"/>
    <protectedRange password="8829" sqref="F34:Q35 C36 F37:Q38 C39 F40:Q40 C41 F42:Q43 C44 F45:Q46 C47" name="Bereich1_2"/>
    <protectedRange password="8829" sqref="B75:Q81 B86:Q92 F100:Q101 B109:Q113" name="Bereich2_1"/>
    <protectedRange password="8829" sqref="T125 T136 T147 T158 T173 A189 G198" name="Bereich2_2"/>
    <protectedRange password="8829" sqref="C8:I9 M8 C11:D12 O11:O13 F19:Q24 F27:Q27 F30:Q31" name="Bereich1_1"/>
  </protectedRanges>
  <mergeCells count="95">
    <mergeCell ref="B37:B39"/>
    <mergeCell ref="B42:B44"/>
    <mergeCell ref="C58:E58"/>
    <mergeCell ref="A58:A61"/>
    <mergeCell ref="C38:E38"/>
    <mergeCell ref="C39:D39"/>
    <mergeCell ref="C56:D56"/>
    <mergeCell ref="B40:B41"/>
    <mergeCell ref="C40:E40"/>
    <mergeCell ref="B68:E68"/>
    <mergeCell ref="A1:T1"/>
    <mergeCell ref="A2:T2"/>
    <mergeCell ref="A3:T3"/>
    <mergeCell ref="C4:P4"/>
    <mergeCell ref="B55:B56"/>
    <mergeCell ref="A34:A47"/>
    <mergeCell ref="A53:A56"/>
    <mergeCell ref="C47:D47"/>
    <mergeCell ref="C53:E53"/>
    <mergeCell ref="L124:R124"/>
    <mergeCell ref="L126:R126"/>
    <mergeCell ref="K13:N13"/>
    <mergeCell ref="B75:E75"/>
    <mergeCell ref="F16:Q16"/>
    <mergeCell ref="R16:R18"/>
    <mergeCell ref="B53:B54"/>
    <mergeCell ref="C54:D54"/>
    <mergeCell ref="B88:E88"/>
    <mergeCell ref="B89:E89"/>
    <mergeCell ref="L183:R183"/>
    <mergeCell ref="L185:R185"/>
    <mergeCell ref="B79:E79"/>
    <mergeCell ref="L174:R174"/>
    <mergeCell ref="L146:R146"/>
    <mergeCell ref="L148:R148"/>
    <mergeCell ref="L157:R157"/>
    <mergeCell ref="L159:R159"/>
    <mergeCell ref="L172:R172"/>
    <mergeCell ref="L137:R137"/>
    <mergeCell ref="A138:B138"/>
    <mergeCell ref="A165:A174"/>
    <mergeCell ref="C114:E114"/>
    <mergeCell ref="C103:E103"/>
    <mergeCell ref="L135:R135"/>
    <mergeCell ref="G199:H199"/>
    <mergeCell ref="A117:A126"/>
    <mergeCell ref="A128:A137"/>
    <mergeCell ref="A127:B127"/>
    <mergeCell ref="A176:A185"/>
    <mergeCell ref="A150:A159"/>
    <mergeCell ref="A139:A148"/>
    <mergeCell ref="A189:R194"/>
    <mergeCell ref="M199:R199"/>
    <mergeCell ref="B59:B60"/>
    <mergeCell ref="C59:E59"/>
    <mergeCell ref="C60:D60"/>
    <mergeCell ref="B76:E76"/>
    <mergeCell ref="B77:E77"/>
    <mergeCell ref="B78:E78"/>
    <mergeCell ref="C36:D36"/>
    <mergeCell ref="C37:E37"/>
    <mergeCell ref="C42:E42"/>
    <mergeCell ref="B80:E80"/>
    <mergeCell ref="B91:E91"/>
    <mergeCell ref="B92:E92"/>
    <mergeCell ref="B90:E90"/>
    <mergeCell ref="B81:E81"/>
    <mergeCell ref="B86:E86"/>
    <mergeCell ref="B87:E87"/>
    <mergeCell ref="B34:B36"/>
    <mergeCell ref="C9:I9"/>
    <mergeCell ref="C11:D11"/>
    <mergeCell ref="C34:E34"/>
    <mergeCell ref="B63:E63"/>
    <mergeCell ref="C44:D44"/>
    <mergeCell ref="B45:B47"/>
    <mergeCell ref="C41:D41"/>
    <mergeCell ref="C45:E45"/>
    <mergeCell ref="C35:E35"/>
    <mergeCell ref="A19:A28"/>
    <mergeCell ref="C19:E19"/>
    <mergeCell ref="C23:E23"/>
    <mergeCell ref="C24:E24"/>
    <mergeCell ref="A30:A32"/>
    <mergeCell ref="C30:E30"/>
    <mergeCell ref="C31:E31"/>
    <mergeCell ref="A6:T6"/>
    <mergeCell ref="C12:D12"/>
    <mergeCell ref="C13:D13"/>
    <mergeCell ref="F15:R15"/>
    <mergeCell ref="C8:I8"/>
    <mergeCell ref="K8:L8"/>
    <mergeCell ref="M8:R8"/>
    <mergeCell ref="K11:N11"/>
    <mergeCell ref="K12:N12"/>
  </mergeCells>
  <dataValidations count="1">
    <dataValidation type="list" showInputMessage="1" showErrorMessage="1" sqref="O13">
      <formula1>AnzahlSZ</formula1>
    </dataValidation>
  </dataValidations>
  <printOptions horizontalCentered="1"/>
  <pageMargins left="0.3937007874015748" right="0.3937007874015748" top="0.3937007874015748" bottom="0.31496062992125984" header="0.5118110236220472" footer="0.1968503937007874"/>
  <pageSetup fitToHeight="0" horizontalDpi="600" verticalDpi="600" orientation="landscape" paperSize="9" scale="60" r:id="rId4"/>
  <headerFooter alignWithMargins="0">
    <oddFooter>&amp;L&amp;9&amp;A&amp;RSeite &amp;P von &amp;N</oddFooter>
  </headerFooter>
  <rowBreaks count="3" manualBreakCount="3">
    <brk id="47" max="19" man="1"/>
    <brk id="103" max="19" man="1"/>
    <brk id="159" max="19" man="1"/>
  </rowBreaks>
  <drawing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U194"/>
  <sheetViews>
    <sheetView showGridLines="0" zoomScale="80" zoomScaleNormal="80" zoomScaleSheetLayoutView="100" workbookViewId="0" topLeftCell="A202">
      <selection activeCell="C5" sqref="C5"/>
    </sheetView>
  </sheetViews>
  <sheetFormatPr defaultColWidth="12" defaultRowHeight="12.75"/>
  <cols>
    <col min="1" max="1" width="14.83203125" style="1" customWidth="1"/>
    <col min="2" max="2" width="33.83203125" style="1" customWidth="1"/>
    <col min="3" max="3" width="7.33203125" style="1" customWidth="1"/>
    <col min="4" max="4" width="6" style="1" bestFit="1" customWidth="1"/>
    <col min="5" max="5" width="17.83203125" style="1" customWidth="1"/>
    <col min="6" max="18" width="13.33203125" style="1" customWidth="1"/>
    <col min="19" max="19" width="2.83203125" style="40" customWidth="1"/>
    <col min="20" max="20" width="13.33203125" style="40" customWidth="1"/>
    <col min="21" max="16384" width="12" style="1" customWidth="1"/>
  </cols>
  <sheetData>
    <row r="1" spans="1:20" ht="28.5" customHeight="1">
      <c r="A1" s="465" t="s">
        <v>13</v>
      </c>
      <c r="B1" s="465"/>
      <c r="C1" s="465"/>
      <c r="D1" s="465"/>
      <c r="E1" s="465"/>
      <c r="F1" s="465"/>
      <c r="G1" s="465"/>
      <c r="H1" s="465"/>
      <c r="I1" s="465"/>
      <c r="J1" s="465"/>
      <c r="K1" s="465"/>
      <c r="L1" s="465"/>
      <c r="M1" s="465"/>
      <c r="N1" s="465"/>
      <c r="O1" s="465"/>
      <c r="P1" s="465"/>
      <c r="Q1" s="465"/>
      <c r="R1" s="465"/>
      <c r="S1" s="465"/>
      <c r="T1" s="465"/>
    </row>
    <row r="2" spans="1:20" ht="19.5" customHeight="1">
      <c r="A2" s="466" t="s">
        <v>21</v>
      </c>
      <c r="B2" s="466"/>
      <c r="C2" s="466"/>
      <c r="D2" s="466"/>
      <c r="E2" s="466"/>
      <c r="F2" s="466"/>
      <c r="G2" s="466"/>
      <c r="H2" s="466"/>
      <c r="I2" s="466"/>
      <c r="J2" s="466"/>
      <c r="K2" s="466"/>
      <c r="L2" s="466"/>
      <c r="M2" s="466"/>
      <c r="N2" s="466"/>
      <c r="O2" s="466"/>
      <c r="P2" s="466"/>
      <c r="Q2" s="466"/>
      <c r="R2" s="466"/>
      <c r="S2" s="466"/>
      <c r="T2" s="466"/>
    </row>
    <row r="3" spans="1:20" ht="15" customHeight="1">
      <c r="A3" s="467" t="s">
        <v>36</v>
      </c>
      <c r="B3" s="467"/>
      <c r="C3" s="467"/>
      <c r="D3" s="467"/>
      <c r="E3" s="467"/>
      <c r="F3" s="467"/>
      <c r="G3" s="467"/>
      <c r="H3" s="467"/>
      <c r="I3" s="467"/>
      <c r="J3" s="467"/>
      <c r="K3" s="467"/>
      <c r="L3" s="467"/>
      <c r="M3" s="467"/>
      <c r="N3" s="467"/>
      <c r="O3" s="467"/>
      <c r="P3" s="467"/>
      <c r="Q3" s="467"/>
      <c r="R3" s="467"/>
      <c r="S3" s="467"/>
      <c r="T3" s="467"/>
    </row>
    <row r="4" spans="1:20" ht="19.5" customHeight="1">
      <c r="A4" s="40"/>
      <c r="B4" s="41"/>
      <c r="C4" s="468" t="s">
        <v>18</v>
      </c>
      <c r="D4" s="468"/>
      <c r="E4" s="468"/>
      <c r="F4" s="468"/>
      <c r="G4" s="468"/>
      <c r="H4" s="468"/>
      <c r="I4" s="468"/>
      <c r="J4" s="468"/>
      <c r="K4" s="468"/>
      <c r="L4" s="468"/>
      <c r="M4" s="468"/>
      <c r="N4" s="468"/>
      <c r="O4" s="468"/>
      <c r="P4" s="468"/>
      <c r="Q4" s="41"/>
      <c r="R4" s="150" t="s">
        <v>203</v>
      </c>
      <c r="T4" s="150"/>
    </row>
    <row r="5" spans="1:20" ht="9.75" customHeight="1">
      <c r="A5" s="322"/>
      <c r="B5" s="322"/>
      <c r="C5" s="322"/>
      <c r="D5" s="322"/>
      <c r="E5" s="322"/>
      <c r="F5" s="322"/>
      <c r="G5" s="322"/>
      <c r="H5" s="322"/>
      <c r="I5" s="322"/>
      <c r="J5" s="322"/>
      <c r="K5" s="322"/>
      <c r="L5" s="322"/>
      <c r="M5" s="322"/>
      <c r="N5" s="322"/>
      <c r="O5" s="322"/>
      <c r="P5" s="150"/>
      <c r="Q5" s="40"/>
      <c r="S5" s="1"/>
      <c r="T5" s="1"/>
    </row>
    <row r="6" spans="1:20" ht="19.5" customHeight="1">
      <c r="A6" s="381" t="s">
        <v>181</v>
      </c>
      <c r="B6" s="381"/>
      <c r="C6" s="381"/>
      <c r="D6" s="381"/>
      <c r="E6" s="381"/>
      <c r="F6" s="381"/>
      <c r="G6" s="381"/>
      <c r="H6" s="381"/>
      <c r="I6" s="381"/>
      <c r="J6" s="381"/>
      <c r="K6" s="381"/>
      <c r="L6" s="381"/>
      <c r="M6" s="381"/>
      <c r="N6" s="381"/>
      <c r="O6" s="381"/>
      <c r="P6" s="381"/>
      <c r="Q6" s="381"/>
      <c r="R6" s="381"/>
      <c r="S6" s="381"/>
      <c r="T6" s="381"/>
    </row>
    <row r="7" spans="1:20" ht="19.5" customHeight="1" thickBot="1">
      <c r="A7" s="322"/>
      <c r="B7" s="322"/>
      <c r="C7" s="322"/>
      <c r="D7" s="322"/>
      <c r="E7" s="322"/>
      <c r="F7" s="322"/>
      <c r="G7" s="322"/>
      <c r="H7" s="322"/>
      <c r="I7" s="322"/>
      <c r="J7" s="40"/>
      <c r="K7" s="40"/>
      <c r="L7" s="40"/>
      <c r="M7" s="40"/>
      <c r="N7" s="40"/>
      <c r="O7" s="40"/>
      <c r="P7" s="40"/>
      <c r="Q7" s="40"/>
      <c r="S7" s="1"/>
      <c r="T7" s="1"/>
    </row>
    <row r="8" spans="1:18" ht="27" customHeight="1" thickBot="1">
      <c r="A8" s="40"/>
      <c r="B8" s="42" t="s">
        <v>1</v>
      </c>
      <c r="C8" s="393" t="s">
        <v>67</v>
      </c>
      <c r="D8" s="393"/>
      <c r="E8" s="393"/>
      <c r="F8" s="393"/>
      <c r="G8" s="393"/>
      <c r="H8" s="393"/>
      <c r="I8" s="394"/>
      <c r="J8" s="84"/>
      <c r="K8" s="403" t="s">
        <v>37</v>
      </c>
      <c r="L8" s="404"/>
      <c r="M8" s="382" t="s">
        <v>23</v>
      </c>
      <c r="N8" s="383"/>
      <c r="O8" s="383"/>
      <c r="P8" s="383"/>
      <c r="Q8" s="383"/>
      <c r="R8" s="384"/>
    </row>
    <row r="9" spans="1:18" ht="27" customHeight="1" thickBot="1">
      <c r="A9" s="40"/>
      <c r="B9" s="85" t="s">
        <v>65</v>
      </c>
      <c r="C9" s="395" t="s">
        <v>66</v>
      </c>
      <c r="D9" s="396"/>
      <c r="E9" s="396"/>
      <c r="F9" s="396"/>
      <c r="G9" s="396"/>
      <c r="H9" s="396"/>
      <c r="I9" s="397"/>
      <c r="J9" s="40"/>
      <c r="K9" s="40"/>
      <c r="L9" s="40"/>
      <c r="M9" s="40"/>
      <c r="N9" s="40"/>
      <c r="O9" s="40"/>
      <c r="P9" s="40"/>
      <c r="Q9" s="40"/>
      <c r="R9" s="40"/>
    </row>
    <row r="10" spans="1:18" ht="7.5" customHeight="1" thickBot="1">
      <c r="A10" s="43"/>
      <c r="B10" s="43"/>
      <c r="C10" s="44"/>
      <c r="D10" s="44"/>
      <c r="E10" s="44"/>
      <c r="F10" s="44"/>
      <c r="G10" s="44"/>
      <c r="H10" s="44"/>
      <c r="I10" s="44"/>
      <c r="J10" s="44"/>
      <c r="K10" s="44"/>
      <c r="L10" s="40"/>
      <c r="M10" s="40"/>
      <c r="N10" s="40"/>
      <c r="O10" s="40"/>
      <c r="P10" s="40"/>
      <c r="Q10" s="40"/>
      <c r="R10" s="40"/>
    </row>
    <row r="11" spans="1:20" ht="20.25" customHeight="1">
      <c r="A11" s="43"/>
      <c r="B11" s="86" t="s">
        <v>54</v>
      </c>
      <c r="C11" s="398">
        <v>37.5</v>
      </c>
      <c r="D11" s="399"/>
      <c r="E11" s="87" t="s">
        <v>57</v>
      </c>
      <c r="F11" s="84"/>
      <c r="G11" s="84"/>
      <c r="H11" s="84"/>
      <c r="I11" s="84"/>
      <c r="J11" s="84"/>
      <c r="K11" s="400" t="str">
        <f>CONCATENATE("Höchstbeitragsgrundlage ",RIGHT(M8,4),":")</f>
        <v>Höchstbeitragsgrundlage 2015:</v>
      </c>
      <c r="L11" s="401"/>
      <c r="M11" s="401"/>
      <c r="N11" s="402"/>
      <c r="O11" s="276">
        <f>IF(VLOOKUP(VALUE(RIGHT(M8,4)),Stammdaten!B3:C14,2)=0,"Stammdaten",VLOOKUP(VALUE(RIGHT(M8,4)),Stammdaten!B3:C14,2))</f>
        <v>4650</v>
      </c>
      <c r="P11" s="84"/>
      <c r="Q11" s="84"/>
      <c r="R11" s="84"/>
      <c r="T11" s="84"/>
    </row>
    <row r="12" spans="1:20" ht="20.25" customHeight="1">
      <c r="A12" s="43"/>
      <c r="B12" s="88" t="s">
        <v>55</v>
      </c>
      <c r="C12" s="410">
        <v>5</v>
      </c>
      <c r="D12" s="411"/>
      <c r="E12" s="89" t="s">
        <v>56</v>
      </c>
      <c r="F12" s="84"/>
      <c r="G12" s="84"/>
      <c r="H12" s="84"/>
      <c r="I12" s="84"/>
      <c r="J12" s="84"/>
      <c r="K12" s="416" t="s">
        <v>137</v>
      </c>
      <c r="L12" s="417"/>
      <c r="M12" s="417"/>
      <c r="N12" s="418"/>
      <c r="O12" s="319" t="s">
        <v>138</v>
      </c>
      <c r="P12" s="84"/>
      <c r="Q12" s="84"/>
      <c r="R12" s="84"/>
      <c r="T12" s="1"/>
    </row>
    <row r="13" spans="1:20" ht="20.25" customHeight="1" thickBot="1">
      <c r="A13" s="43"/>
      <c r="B13" s="90" t="s">
        <v>61</v>
      </c>
      <c r="C13" s="469">
        <v>2</v>
      </c>
      <c r="D13" s="470"/>
      <c r="E13" s="91" t="s">
        <v>56</v>
      </c>
      <c r="F13" s="40"/>
      <c r="G13" s="40"/>
      <c r="H13" s="40"/>
      <c r="I13" s="40"/>
      <c r="J13" s="40"/>
      <c r="K13" s="390" t="s">
        <v>178</v>
      </c>
      <c r="L13" s="391"/>
      <c r="M13" s="391"/>
      <c r="N13" s="392"/>
      <c r="O13" s="256">
        <v>2</v>
      </c>
      <c r="P13" s="40"/>
      <c r="Q13" s="40"/>
      <c r="R13" s="40"/>
      <c r="T13" s="1"/>
    </row>
    <row r="14" spans="1:20" ht="7.5" customHeight="1">
      <c r="A14" s="43"/>
      <c r="B14" s="43"/>
      <c r="C14" s="320"/>
      <c r="D14" s="320"/>
      <c r="E14" s="43"/>
      <c r="F14" s="40"/>
      <c r="G14" s="40"/>
      <c r="H14" s="40"/>
      <c r="I14" s="40"/>
      <c r="J14" s="40"/>
      <c r="K14" s="40"/>
      <c r="L14" s="40"/>
      <c r="M14" s="40"/>
      <c r="N14" s="40"/>
      <c r="O14" s="40"/>
      <c r="P14" s="40"/>
      <c r="Q14" s="40"/>
      <c r="R14" s="40"/>
      <c r="T14" s="1"/>
    </row>
    <row r="15" spans="1:20" ht="15" customHeight="1" thickBot="1">
      <c r="A15" s="43"/>
      <c r="B15" s="43"/>
      <c r="C15" s="45"/>
      <c r="D15" s="45"/>
      <c r="E15" s="45"/>
      <c r="F15" s="471" t="s">
        <v>19</v>
      </c>
      <c r="G15" s="471"/>
      <c r="H15" s="471"/>
      <c r="I15" s="471"/>
      <c r="J15" s="471"/>
      <c r="K15" s="471"/>
      <c r="L15" s="471"/>
      <c r="M15" s="471"/>
      <c r="N15" s="471"/>
      <c r="O15" s="471"/>
      <c r="P15" s="471"/>
      <c r="Q15" s="471"/>
      <c r="R15" s="471"/>
      <c r="T15" s="1"/>
    </row>
    <row r="16" spans="1:20" ht="18" customHeight="1">
      <c r="A16" s="43"/>
      <c r="B16" s="43"/>
      <c r="C16" s="46"/>
      <c r="D16" s="46"/>
      <c r="E16" s="46"/>
      <c r="F16" s="419" t="s">
        <v>39</v>
      </c>
      <c r="G16" s="420"/>
      <c r="H16" s="420"/>
      <c r="I16" s="420"/>
      <c r="J16" s="420"/>
      <c r="K16" s="420"/>
      <c r="L16" s="420"/>
      <c r="M16" s="420"/>
      <c r="N16" s="420"/>
      <c r="O16" s="420"/>
      <c r="P16" s="420"/>
      <c r="Q16" s="421"/>
      <c r="R16" s="406" t="s">
        <v>40</v>
      </c>
      <c r="T16" s="1"/>
    </row>
    <row r="17" spans="1:20" ht="6" customHeight="1">
      <c r="A17" s="40"/>
      <c r="B17" s="47"/>
      <c r="C17" s="48"/>
      <c r="D17" s="48"/>
      <c r="E17" s="48"/>
      <c r="F17" s="92"/>
      <c r="G17" s="48"/>
      <c r="H17" s="48"/>
      <c r="I17" s="48"/>
      <c r="J17" s="48"/>
      <c r="K17" s="61"/>
      <c r="L17" s="61"/>
      <c r="M17" s="61"/>
      <c r="N17" s="61"/>
      <c r="O17" s="61"/>
      <c r="P17" s="61"/>
      <c r="Q17" s="93"/>
      <c r="R17" s="407"/>
      <c r="T17" s="1"/>
    </row>
    <row r="18" spans="1:20" ht="16.5" customHeight="1" thickBot="1">
      <c r="A18" s="40"/>
      <c r="B18" s="47"/>
      <c r="C18" s="48"/>
      <c r="D18" s="48"/>
      <c r="E18" s="48"/>
      <c r="F18" s="94" t="s">
        <v>38</v>
      </c>
      <c r="G18" s="95" t="s">
        <v>41</v>
      </c>
      <c r="H18" s="95" t="s">
        <v>42</v>
      </c>
      <c r="I18" s="95" t="s">
        <v>43</v>
      </c>
      <c r="J18" s="95" t="s">
        <v>44</v>
      </c>
      <c r="K18" s="95" t="s">
        <v>45</v>
      </c>
      <c r="L18" s="95" t="s">
        <v>46</v>
      </c>
      <c r="M18" s="95" t="s">
        <v>47</v>
      </c>
      <c r="N18" s="95" t="s">
        <v>48</v>
      </c>
      <c r="O18" s="95" t="s">
        <v>49</v>
      </c>
      <c r="P18" s="95" t="s">
        <v>50</v>
      </c>
      <c r="Q18" s="96" t="s">
        <v>51</v>
      </c>
      <c r="R18" s="408"/>
      <c r="T18" s="1"/>
    </row>
    <row r="19" spans="1:20" ht="21.75" customHeight="1">
      <c r="A19" s="438" t="s">
        <v>9</v>
      </c>
      <c r="B19" s="97" t="s">
        <v>3</v>
      </c>
      <c r="C19" s="388"/>
      <c r="D19" s="388"/>
      <c r="E19" s="441"/>
      <c r="F19" s="208">
        <v>2627.87</v>
      </c>
      <c r="G19" s="209">
        <v>2627.87</v>
      </c>
      <c r="H19" s="209">
        <v>2627.87</v>
      </c>
      <c r="I19" s="209">
        <v>2627.87</v>
      </c>
      <c r="J19" s="209">
        <v>2627.87</v>
      </c>
      <c r="K19" s="209">
        <v>2627.87</v>
      </c>
      <c r="L19" s="209">
        <v>2627.87</v>
      </c>
      <c r="M19" s="209">
        <v>2627.87</v>
      </c>
      <c r="N19" s="209">
        <v>2779.73</v>
      </c>
      <c r="O19" s="209">
        <v>2779.73</v>
      </c>
      <c r="P19" s="209">
        <v>2779.73</v>
      </c>
      <c r="Q19" s="210">
        <v>2779.73</v>
      </c>
      <c r="R19" s="98">
        <f>SUM(F19:Q19)</f>
        <v>32141.879999999994</v>
      </c>
      <c r="T19" s="1"/>
    </row>
    <row r="20" spans="1:20" ht="21.75" customHeight="1">
      <c r="A20" s="439"/>
      <c r="B20" s="99" t="s">
        <v>20</v>
      </c>
      <c r="C20" s="50"/>
      <c r="D20" s="50"/>
      <c r="E20" s="100"/>
      <c r="F20" s="211">
        <v>200</v>
      </c>
      <c r="G20" s="212">
        <v>200</v>
      </c>
      <c r="H20" s="212">
        <v>200</v>
      </c>
      <c r="I20" s="212">
        <v>200</v>
      </c>
      <c r="J20" s="212">
        <v>200</v>
      </c>
      <c r="K20" s="212">
        <v>200</v>
      </c>
      <c r="L20" s="212">
        <v>200</v>
      </c>
      <c r="M20" s="212">
        <v>200</v>
      </c>
      <c r="N20" s="212">
        <v>200</v>
      </c>
      <c r="O20" s="212">
        <v>200</v>
      </c>
      <c r="P20" s="212">
        <v>200</v>
      </c>
      <c r="Q20" s="213">
        <v>200</v>
      </c>
      <c r="R20" s="101">
        <f aca="true" t="shared" si="0" ref="R20:R27">SUM(F20:Q20)</f>
        <v>2400</v>
      </c>
      <c r="T20" s="1"/>
    </row>
    <row r="21" spans="1:20" ht="21.75" customHeight="1">
      <c r="A21" s="439"/>
      <c r="B21" s="99" t="s">
        <v>8</v>
      </c>
      <c r="C21" s="50"/>
      <c r="D21" s="50"/>
      <c r="E21" s="100"/>
      <c r="F21" s="211">
        <v>200</v>
      </c>
      <c r="G21" s="212">
        <v>200</v>
      </c>
      <c r="H21" s="212">
        <v>200</v>
      </c>
      <c r="I21" s="212">
        <v>200</v>
      </c>
      <c r="J21" s="212">
        <v>200</v>
      </c>
      <c r="K21" s="212">
        <v>200</v>
      </c>
      <c r="L21" s="212">
        <v>200</v>
      </c>
      <c r="M21" s="212">
        <v>200</v>
      </c>
      <c r="N21" s="212">
        <v>200</v>
      </c>
      <c r="O21" s="212">
        <v>200</v>
      </c>
      <c r="P21" s="212">
        <v>200</v>
      </c>
      <c r="Q21" s="213">
        <v>200</v>
      </c>
      <c r="R21" s="101">
        <f t="shared" si="0"/>
        <v>2400</v>
      </c>
      <c r="T21" s="1"/>
    </row>
    <row r="22" spans="1:20" ht="21.75" customHeight="1">
      <c r="A22" s="439"/>
      <c r="B22" s="99" t="s">
        <v>17</v>
      </c>
      <c r="C22" s="50"/>
      <c r="D22" s="50"/>
      <c r="E22" s="100"/>
      <c r="F22" s="211">
        <v>303</v>
      </c>
      <c r="G22" s="212">
        <v>303</v>
      </c>
      <c r="H22" s="212">
        <v>303</v>
      </c>
      <c r="I22" s="212">
        <v>303</v>
      </c>
      <c r="J22" s="212">
        <v>303</v>
      </c>
      <c r="K22" s="212">
        <v>303</v>
      </c>
      <c r="L22" s="212">
        <v>303</v>
      </c>
      <c r="M22" s="212">
        <v>303</v>
      </c>
      <c r="N22" s="212">
        <v>319.20000000000005</v>
      </c>
      <c r="O22" s="212">
        <v>319.20000000000005</v>
      </c>
      <c r="P22" s="212">
        <v>319.20000000000005</v>
      </c>
      <c r="Q22" s="213">
        <v>319.20000000000005</v>
      </c>
      <c r="R22" s="101">
        <f t="shared" si="0"/>
        <v>3700.7999999999993</v>
      </c>
      <c r="T22" s="1"/>
    </row>
    <row r="23" spans="1:20" ht="21.75" customHeight="1">
      <c r="A23" s="439"/>
      <c r="B23" s="102" t="s">
        <v>7</v>
      </c>
      <c r="C23" s="460"/>
      <c r="D23" s="460"/>
      <c r="E23" s="460"/>
      <c r="F23" s="214">
        <v>0</v>
      </c>
      <c r="G23" s="215">
        <v>0</v>
      </c>
      <c r="H23" s="215">
        <v>0</v>
      </c>
      <c r="I23" s="215">
        <v>0</v>
      </c>
      <c r="J23" s="215">
        <v>0</v>
      </c>
      <c r="K23" s="215">
        <v>3130.87</v>
      </c>
      <c r="L23" s="215">
        <v>0</v>
      </c>
      <c r="M23" s="215">
        <v>0</v>
      </c>
      <c r="N23" s="215">
        <v>0</v>
      </c>
      <c r="O23" s="215">
        <v>0</v>
      </c>
      <c r="P23" s="215">
        <v>0</v>
      </c>
      <c r="Q23" s="216">
        <v>0</v>
      </c>
      <c r="R23" s="103">
        <f t="shared" si="0"/>
        <v>3130.87</v>
      </c>
      <c r="T23" s="1"/>
    </row>
    <row r="24" spans="1:20" ht="21.75" customHeight="1">
      <c r="A24" s="439"/>
      <c r="B24" s="104" t="s">
        <v>147</v>
      </c>
      <c r="C24" s="389"/>
      <c r="D24" s="389"/>
      <c r="E24" s="389"/>
      <c r="F24" s="217">
        <v>0</v>
      </c>
      <c r="G24" s="218">
        <v>0</v>
      </c>
      <c r="H24" s="218">
        <v>0</v>
      </c>
      <c r="I24" s="218">
        <v>0</v>
      </c>
      <c r="J24" s="218">
        <v>0</v>
      </c>
      <c r="K24" s="218">
        <v>0</v>
      </c>
      <c r="L24" s="218">
        <v>0</v>
      </c>
      <c r="M24" s="218">
        <v>0</v>
      </c>
      <c r="N24" s="218">
        <v>0</v>
      </c>
      <c r="O24" s="218">
        <v>0</v>
      </c>
      <c r="P24" s="218">
        <v>3298.93</v>
      </c>
      <c r="Q24" s="219">
        <v>0</v>
      </c>
      <c r="R24" s="103">
        <f t="shared" si="0"/>
        <v>3298.93</v>
      </c>
      <c r="T24" s="1"/>
    </row>
    <row r="25" spans="1:20" ht="21.75" customHeight="1">
      <c r="A25" s="439"/>
      <c r="B25" s="104" t="s">
        <v>71</v>
      </c>
      <c r="C25" s="52"/>
      <c r="D25" s="52"/>
      <c r="E25" s="52"/>
      <c r="F25" s="105">
        <f aca="true" t="shared" si="1" ref="F25:Q25">F82</f>
        <v>0</v>
      </c>
      <c r="G25" s="106">
        <f t="shared" si="1"/>
        <v>0</v>
      </c>
      <c r="H25" s="106">
        <f t="shared" si="1"/>
        <v>0</v>
      </c>
      <c r="I25" s="106">
        <f t="shared" si="1"/>
        <v>0</v>
      </c>
      <c r="J25" s="106">
        <f t="shared" si="1"/>
        <v>0</v>
      </c>
      <c r="K25" s="106">
        <f t="shared" si="1"/>
        <v>0</v>
      </c>
      <c r="L25" s="106">
        <f t="shared" si="1"/>
        <v>0</v>
      </c>
      <c r="M25" s="106">
        <f t="shared" si="1"/>
        <v>0</v>
      </c>
      <c r="N25" s="106">
        <f t="shared" si="1"/>
        <v>0</v>
      </c>
      <c r="O25" s="106">
        <f t="shared" si="1"/>
        <v>0</v>
      </c>
      <c r="P25" s="106">
        <f t="shared" si="1"/>
        <v>0</v>
      </c>
      <c r="Q25" s="107">
        <f t="shared" si="1"/>
        <v>0</v>
      </c>
      <c r="R25" s="108">
        <f t="shared" si="0"/>
        <v>0</v>
      </c>
      <c r="T25" s="1"/>
    </row>
    <row r="26" spans="1:20" ht="21.75" customHeight="1">
      <c r="A26" s="439"/>
      <c r="B26" s="161" t="s">
        <v>90</v>
      </c>
      <c r="C26" s="51"/>
      <c r="D26" s="51"/>
      <c r="E26" s="51"/>
      <c r="F26" s="109">
        <f aca="true" t="shared" si="2" ref="F26:Q26">F93</f>
        <v>0</v>
      </c>
      <c r="G26" s="110">
        <f t="shared" si="2"/>
        <v>0</v>
      </c>
      <c r="H26" s="110">
        <f t="shared" si="2"/>
        <v>0</v>
      </c>
      <c r="I26" s="110">
        <f t="shared" si="2"/>
        <v>0</v>
      </c>
      <c r="J26" s="110">
        <f t="shared" si="2"/>
        <v>0</v>
      </c>
      <c r="K26" s="110">
        <f t="shared" si="2"/>
        <v>0</v>
      </c>
      <c r="L26" s="110">
        <f t="shared" si="2"/>
        <v>0</v>
      </c>
      <c r="M26" s="110">
        <f t="shared" si="2"/>
        <v>0</v>
      </c>
      <c r="N26" s="110">
        <f t="shared" si="2"/>
        <v>0</v>
      </c>
      <c r="O26" s="110">
        <f t="shared" si="2"/>
        <v>0</v>
      </c>
      <c r="P26" s="110">
        <f t="shared" si="2"/>
        <v>1000</v>
      </c>
      <c r="Q26" s="111">
        <f t="shared" si="2"/>
        <v>0</v>
      </c>
      <c r="R26" s="103">
        <f t="shared" si="0"/>
        <v>1000</v>
      </c>
      <c r="T26" s="1"/>
    </row>
    <row r="27" spans="1:20" ht="21.75" customHeight="1" thickBot="1">
      <c r="A27" s="439"/>
      <c r="B27" s="160" t="s">
        <v>89</v>
      </c>
      <c r="C27" s="50"/>
      <c r="D27" s="50"/>
      <c r="E27" s="50"/>
      <c r="F27" s="211">
        <v>0</v>
      </c>
      <c r="G27" s="212">
        <v>0</v>
      </c>
      <c r="H27" s="212">
        <v>0</v>
      </c>
      <c r="I27" s="212">
        <v>0</v>
      </c>
      <c r="J27" s="212">
        <v>0</v>
      </c>
      <c r="K27" s="212">
        <v>0</v>
      </c>
      <c r="L27" s="212">
        <v>0</v>
      </c>
      <c r="M27" s="212">
        <v>0</v>
      </c>
      <c r="N27" s="212">
        <v>0</v>
      </c>
      <c r="O27" s="212">
        <v>0</v>
      </c>
      <c r="P27" s="212">
        <v>0</v>
      </c>
      <c r="Q27" s="213">
        <v>0</v>
      </c>
      <c r="R27" s="101">
        <f t="shared" si="0"/>
        <v>0</v>
      </c>
      <c r="T27" s="1"/>
    </row>
    <row r="28" spans="1:20" ht="21.75" customHeight="1" thickBot="1">
      <c r="A28" s="440"/>
      <c r="B28" s="313" t="s">
        <v>69</v>
      </c>
      <c r="C28" s="314"/>
      <c r="D28" s="314"/>
      <c r="E28" s="315"/>
      <c r="F28" s="145">
        <f>SUM(F19:F27)-F20</f>
        <v>3130.87</v>
      </c>
      <c r="G28" s="146">
        <f aca="true" t="shared" si="3" ref="G28:Q28">SUM(G19:G27)-G20</f>
        <v>3130.87</v>
      </c>
      <c r="H28" s="146">
        <f t="shared" si="3"/>
        <v>3130.87</v>
      </c>
      <c r="I28" s="146">
        <f t="shared" si="3"/>
        <v>3130.87</v>
      </c>
      <c r="J28" s="146">
        <f t="shared" si="3"/>
        <v>3130.87</v>
      </c>
      <c r="K28" s="146">
        <f t="shared" si="3"/>
        <v>6261.74</v>
      </c>
      <c r="L28" s="146">
        <f t="shared" si="3"/>
        <v>3130.87</v>
      </c>
      <c r="M28" s="146">
        <f t="shared" si="3"/>
        <v>3130.87</v>
      </c>
      <c r="N28" s="146">
        <f t="shared" si="3"/>
        <v>3298.9300000000003</v>
      </c>
      <c r="O28" s="146">
        <f t="shared" si="3"/>
        <v>3298.9300000000003</v>
      </c>
      <c r="P28" s="146">
        <f t="shared" si="3"/>
        <v>7597.860000000001</v>
      </c>
      <c r="Q28" s="147">
        <f t="shared" si="3"/>
        <v>3298.9300000000003</v>
      </c>
      <c r="R28" s="54">
        <f>SUM(F28:Q28)</f>
        <v>45672.479999999996</v>
      </c>
      <c r="T28" s="1"/>
    </row>
    <row r="29" spans="1:20" ht="7.5" customHeight="1" thickBot="1">
      <c r="A29" s="40"/>
      <c r="B29" s="47"/>
      <c r="C29" s="48"/>
      <c r="D29" s="48"/>
      <c r="E29" s="48"/>
      <c r="F29" s="113"/>
      <c r="G29" s="113"/>
      <c r="H29" s="113"/>
      <c r="I29" s="113"/>
      <c r="J29" s="113"/>
      <c r="K29" s="113"/>
      <c r="L29" s="113"/>
      <c r="M29" s="113"/>
      <c r="N29" s="113"/>
      <c r="O29" s="113"/>
      <c r="P29" s="113"/>
      <c r="Q29" s="113"/>
      <c r="R29" s="55"/>
      <c r="T29" s="1"/>
    </row>
    <row r="30" spans="1:20" ht="21.75" customHeight="1">
      <c r="A30" s="385" t="s">
        <v>171</v>
      </c>
      <c r="B30" s="311" t="s">
        <v>7</v>
      </c>
      <c r="C30" s="388"/>
      <c r="D30" s="388"/>
      <c r="E30" s="388"/>
      <c r="F30" s="137">
        <f>IF(F23=0,0,IF(SUM($F$26:F$26)=0,F23,IF($Q$19&gt;0,MIN(F23,($R$19+$R$21+$R$22+$R$25)/COUNTA($F$19:$Q$19)*(2/$O$13)),MIN(F23,(SUM($F$19:F$19)+SUM($F$21:F$21)+SUM($F$22:F$22)+SUM($F$25:F$25))/COUNTA($F$19:F$19)*(2/$O$13)))))</f>
        <v>0</v>
      </c>
      <c r="G30" s="138">
        <f>IF(G23=0,0,IF(SUM($F$26:G$26)=0,G23,IF($Q$19&gt;0,MIN(G23,($R$19+$R$21+$R$22+$R$25)/COUNTA($F$19:$Q$19)*(2/$O$13)),MIN(G23,(SUM($F$19:G$19)+SUM($F$21:G$21)+SUM($F$22:G$22)+SUM($F$25:G$25))/COUNTA($F$19:G$19)*(2/$O$13)))))</f>
        <v>0</v>
      </c>
      <c r="H30" s="138">
        <f>IF(H23=0,0,IF(SUM($F$26:H$26)=0,H23,IF($Q$19&gt;0,MIN(H23,($R$19+$R$21+$R$22+$R$25)/COUNTA($F$19:$Q$19)*(2/$O$13)),MIN(H23,(SUM($F$19:H$19)+SUM($F$21:H$21)+SUM($F$22:H$22)+SUM($F$25:H$25))/COUNTA($F$19:H$19)*(2/$O$13)))))</f>
        <v>0</v>
      </c>
      <c r="I30" s="138">
        <f>IF(I23=0,0,IF(SUM($F$26:I$26)=0,I23,IF($Q$19&gt;0,MIN(I23,($R$19+$R$21+$R$22+$R$25)/COUNTA($F$19:$Q$19)*(2/$O$13)),MIN(I23,(SUM($F$19:I$19)+SUM($F$21:I$21)+SUM($F$22:I$22)+SUM($F$25:I$25))/COUNTA($F$19:I$19)*(2/$O$13)))))</f>
        <v>0</v>
      </c>
      <c r="J30" s="138">
        <f>IF(J23=0,0,IF(SUM($F$26:J$26)=0,J23,IF($Q$19&gt;0,MIN(J23,($R$19+$R$21+$R$22+$R$25)/COUNTA($F$19:$Q$19)*(2/$O$13)),MIN(J23,(SUM($F$19:J$19)+SUM($F$21:J$21)+SUM($F$22:J$22)+SUM($F$25:J$25))/COUNTA($F$19:J$19)*(2/$O$13)))))</f>
        <v>0</v>
      </c>
      <c r="K30" s="138">
        <f>IF(K23=0,0,IF(SUM($F$26:K$26)=0,K23,IF($Q$19&gt;0,MIN(K23,($R$19+$R$21+$R$22+$R$25)/COUNTA($F$19:$Q$19)*(2/$O$13)),MIN(K23,(SUM($F$19:K$19)+SUM($F$21:K$21)+SUM($F$22:K$22)+SUM($F$25:K$25))/COUNTA($F$19:K$19)*(2/$O$13)))))</f>
        <v>3130.87</v>
      </c>
      <c r="L30" s="138">
        <f>IF(L23=0,0,IF(SUM($F$26:L$26)=0,L23,IF($Q$19&gt;0,MIN(L23,($R$19+$R$21+$R$22+$R$25)/COUNTA($F$19:$Q$19)*(2/$O$13)),MIN(L23,(SUM($F$19:L$19)+SUM($F$21:L$21)+SUM($F$22:L$22)+SUM($F$25:L$25))/COUNTA($F$19:L$19)*(2/$O$13)))))</f>
        <v>0</v>
      </c>
      <c r="M30" s="138">
        <f>IF(M23=0,0,IF(SUM($F$26:M$26)=0,M23,IF($Q$19&gt;0,MIN(M23,($R$19+$R$21+$R$22+$R$25)/COUNTA($F$19:$Q$19)*(2/$O$13)),MIN(M23,(SUM($F$19:M$19)+SUM($F$21:M$21)+SUM($F$22:M$22)+SUM($F$25:M$25))/COUNTA($F$19:M$19)*(2/$O$13)))))</f>
        <v>0</v>
      </c>
      <c r="N30" s="138">
        <f>IF(N23=0,0,IF(SUM($F$26:N$26)=0,N23,IF($Q$19&gt;0,MIN(N23,($R$19+$R$21+$R$22+$R$25)/COUNTA($F$19:$Q$19)*(2/$O$13)),MIN(N23,(SUM($F$19:N$19)+SUM($F$21:N$21)+SUM($F$22:N$22)+SUM($F$25:N$25))/COUNTA($F$19:N$19)*(2/$O$13)))))</f>
        <v>0</v>
      </c>
      <c r="O30" s="138">
        <f>IF(O23=0,0,IF(SUM($F$26:O$26)=0,O23,IF($Q$19&gt;0,MIN(O23,($R$19+$R$21+$R$22+$R$25)/COUNTA($F$19:$Q$19)*(2/$O$13)),MIN(O23,(SUM($F$19:O$19)+SUM($F$21:O$21)+SUM($F$22:O$22)+SUM($F$25:O$25))/COUNTA($F$19:O$19)*(2/$O$13)))))</f>
        <v>0</v>
      </c>
      <c r="P30" s="138">
        <f>IF(P23=0,0,IF(SUM($F$26:P$26)=0,P23,IF($Q$19&gt;0,MIN(P23,($R$19+$R$21+$R$22+$R$25)/COUNTA($F$19:$Q$19)*(2/$O$13)),MIN(P23,(SUM($F$19:P$19)+SUM($F$21:P$21)+SUM($F$22:P$22)+SUM($F$25:P$25))/COUNTA($F$19:P$19)*(2/$O$13)))))</f>
        <v>0</v>
      </c>
      <c r="Q30" s="75">
        <f>IF(Q23=0,0,IF(SUM($F$26:Q$26)=0,Q23,IF($Q$19&gt;0,MIN(Q23,($R$19+$R$21+$R$22+$R$25)/COUNTA($F$19:$Q$19)*(2/$O$13)),MIN(Q23,(SUM($F$19:Q$19)+SUM($F$21:Q$21)+SUM($F$22:Q$22)+SUM($F$25:Q$25))/COUNTA($F$19:Q$19)*(2/$O$13)))))</f>
        <v>0</v>
      </c>
      <c r="R30" s="98">
        <f>SUM(F30:Q30)</f>
        <v>3130.87</v>
      </c>
      <c r="T30" s="1"/>
    </row>
    <row r="31" spans="1:20" ht="21.75" customHeight="1" thickBot="1">
      <c r="A31" s="386"/>
      <c r="B31" s="312" t="s">
        <v>147</v>
      </c>
      <c r="C31" s="389"/>
      <c r="D31" s="389"/>
      <c r="E31" s="389"/>
      <c r="F31" s="140">
        <f>IF(F24=0,0,IF(SUM($F$26:F$26)=0,F24,IF($Q$19&gt;0,MIN(F24,($R$19+$R$21+$R$22+$R$25)/COUNTA($F$19:$Q$19)*(2/$O$13)),MIN(F24,(SUM($F$19:F$19)+SUM($F$21:F$21)+SUM($F$22:F$22)+SUM($F$25:F$25))/COUNTA($F$19:F$19)*(2/$O$13)))))</f>
        <v>0</v>
      </c>
      <c r="G31" s="141">
        <f>IF(G24=0,0,IF(SUM($F$26:G$26)=0,G24,IF($Q$19&gt;0,MIN(G24,($R$19+$R$21+$R$22+$R$25)/COUNTA($F$19:$Q$19)*(2/$O$13)),MIN(G24,(SUM($F$19:G$19)+SUM($F$21:G$21)+SUM($F$22:G$22)+SUM($F$25:G$25))/COUNTA($F$19:G$19)*(2/$O$13)))))</f>
        <v>0</v>
      </c>
      <c r="H31" s="141">
        <f>IF(H24=0,0,IF(SUM($F$26:H$26)=0,H24,IF($Q$19&gt;0,MIN(H24,($R$19+$R$21+$R$22+$R$25)/COUNTA($F$19:$Q$19)*(2/$O$13)),MIN(H24,(SUM($F$19:H$19)+SUM($F$21:H$21)+SUM($F$22:H$22)+SUM($F$25:H$25))/COUNTA($F$19:H$19)*(2/$O$13)))))</f>
        <v>0</v>
      </c>
      <c r="I31" s="141">
        <f>IF(I24=0,0,IF(SUM($F$26:I$26)=0,I24,IF($Q$19&gt;0,MIN(I24,($R$19+$R$21+$R$22+$R$25)/COUNTA($F$19:$Q$19)*(2/$O$13)),MIN(I24,(SUM($F$19:I$19)+SUM($F$21:I$21)+SUM($F$22:I$22)+SUM($F$25:I$25))/COUNTA($F$19:I$19)*(2/$O$13)))))</f>
        <v>0</v>
      </c>
      <c r="J31" s="141">
        <f>IF(J24=0,0,IF(SUM($F$26:J$26)=0,J24,IF($Q$19&gt;0,MIN(J24,($R$19+$R$21+$R$22+$R$25)/COUNTA($F$19:$Q$19)*(2/$O$13)),MIN(J24,(SUM($F$19:J$19)+SUM($F$21:J$21)+SUM($F$22:J$22)+SUM($F$25:J$25))/COUNTA($F$19:J$19)*(2/$O$13)))))</f>
        <v>0</v>
      </c>
      <c r="K31" s="141">
        <f>IF(K24=0,0,IF(SUM($F$26:K$26)=0,K24,IF($Q$19&gt;0,MIN(K24,($R$19+$R$21+$R$22+$R$25)/COUNTA($F$19:$Q$19)*(2/$O$13)),MIN(K24,(SUM($F$19:K$19)+SUM($F$21:K$21)+SUM($F$22:K$22)+SUM($F$25:K$25))/COUNTA($F$19:K$19)*(2/$O$13)))))</f>
        <v>0</v>
      </c>
      <c r="L31" s="141">
        <f>IF(L24=0,0,IF(SUM($F$26:L$26)=0,L24,IF($Q$19&gt;0,MIN(L24,($R$19+$R$21+$R$22+$R$25)/COUNTA($F$19:$Q$19)*(2/$O$13)),MIN(L24,(SUM($F$19:L$19)+SUM($F$21:L$21)+SUM($F$22:L$22)+SUM($F$25:L$25))/COUNTA($F$19:L$19)*(2/$O$13)))))</f>
        <v>0</v>
      </c>
      <c r="M31" s="141">
        <f>IF(M24=0,0,IF(SUM($F$26:M$26)=0,M24,IF($Q$19&gt;0,MIN(M24,($R$19+$R$21+$R$22+$R$25)/COUNTA($F$19:$Q$19)*(2/$O$13)),MIN(M24,(SUM($F$19:M$19)+SUM($F$21:M$21)+SUM($F$22:M$22)+SUM($F$25:M$25))/COUNTA($F$19:M$19)*(2/$O$13)))))</f>
        <v>0</v>
      </c>
      <c r="N31" s="141">
        <f>IF(N24=0,0,IF(SUM($F$26:N$26)=0,N24,IF($Q$19&gt;0,MIN(N24,($R$19+$R$21+$R$22+$R$25)/COUNTA($F$19:$Q$19)*(2/$O$13)),MIN(N24,(SUM($F$19:N$19)+SUM($F$21:N$21)+SUM($F$22:N$22)+SUM($F$25:N$25))/COUNTA($F$19:N$19)*(2/$O$13)))))</f>
        <v>0</v>
      </c>
      <c r="O31" s="141">
        <f>IF(O24=0,0,IF(SUM($F$26:O$26)=0,O24,IF($Q$19&gt;0,MIN(O24,($R$19+$R$21+$R$22+$R$25)/COUNTA($F$19:$Q$19)*(2/$O$13)),MIN(O24,(SUM($F$19:O$19)+SUM($F$21:O$21)+SUM($F$22:O$22)+SUM($F$25:O$25))/COUNTA($F$19:O$19)*(2/$O$13)))))</f>
        <v>0</v>
      </c>
      <c r="P31" s="141">
        <f>IF(P24=0,0,IF(SUM($F$26:P$26)=0,P24,IF($Q$19&gt;0,MIN(P24,($R$19+$R$21+$R$22+$R$25)/COUNTA($F$19:$Q$19)*(2/$O$13)),MIN(P24,(SUM($F$19:P$19)+SUM($F$21:P$21)+SUM($F$22:P$22)+SUM($F$25:P$25))/COUNTA($F$19:P$19)*(2/$O$13)))))</f>
        <v>3186.8899999999994</v>
      </c>
      <c r="Q31" s="142">
        <f>IF(Q24=0,0,IF(SUM($F$26:Q$26)=0,Q24,IF($Q$19&gt;0,MIN(Q24,($R$19+$R$21+$R$22+$R$25)/COUNTA($F$19:$Q$19)*(2/$O$13)),MIN(Q24,(SUM($F$19:Q$19)+SUM($F$21:Q$21)+SUM($F$22:Q$22)+SUM($F$25:Q$25))/COUNTA($F$19:Q$19)*(2/$O$13)))))</f>
        <v>0</v>
      </c>
      <c r="R31" s="108">
        <f>SUM(F31:Q31)</f>
        <v>3186.8899999999994</v>
      </c>
      <c r="T31" s="1"/>
    </row>
    <row r="32" spans="1:20" ht="21.75" customHeight="1" thickBot="1">
      <c r="A32" s="387"/>
      <c r="B32" s="313" t="s">
        <v>70</v>
      </c>
      <c r="C32" s="314"/>
      <c r="D32" s="314"/>
      <c r="E32" s="315"/>
      <c r="F32" s="145">
        <f aca="true" t="shared" si="4" ref="F32:Q32">IF((F30+F31)=0,F19+F21+F22+F25+F27,F19+F21+F22+F30+F31+F25+F27)</f>
        <v>3130.87</v>
      </c>
      <c r="G32" s="146">
        <f t="shared" si="4"/>
        <v>3130.87</v>
      </c>
      <c r="H32" s="146">
        <f>IF((H30+H31)=0,H19+H21+H22+H25+H27,H19+H21+H22+H30+H31+H25+H27)</f>
        <v>3130.87</v>
      </c>
      <c r="I32" s="146">
        <f t="shared" si="4"/>
        <v>3130.87</v>
      </c>
      <c r="J32" s="146">
        <f t="shared" si="4"/>
        <v>3130.87</v>
      </c>
      <c r="K32" s="146">
        <f t="shared" si="4"/>
        <v>6261.74</v>
      </c>
      <c r="L32" s="146">
        <f t="shared" si="4"/>
        <v>3130.87</v>
      </c>
      <c r="M32" s="146">
        <f t="shared" si="4"/>
        <v>3130.87</v>
      </c>
      <c r="N32" s="146">
        <f t="shared" si="4"/>
        <v>3298.9300000000003</v>
      </c>
      <c r="O32" s="146">
        <f t="shared" si="4"/>
        <v>3298.9300000000003</v>
      </c>
      <c r="P32" s="146">
        <f t="shared" si="4"/>
        <v>6485.82</v>
      </c>
      <c r="Q32" s="147">
        <f t="shared" si="4"/>
        <v>3298.9300000000003</v>
      </c>
      <c r="R32" s="54">
        <f>SUM(F32:Q32)</f>
        <v>44560.439999999995</v>
      </c>
      <c r="T32" s="1"/>
    </row>
    <row r="33" spans="1:20" ht="7.5" customHeight="1" thickBot="1">
      <c r="A33" s="40"/>
      <c r="B33" s="47"/>
      <c r="C33" s="48"/>
      <c r="D33" s="48"/>
      <c r="E33" s="48"/>
      <c r="F33" s="113">
        <f>2*$O$11-SUM($E$29:E31)</f>
        <v>9300</v>
      </c>
      <c r="G33" s="113">
        <f>2*$O$11-SUM($E$29:F31)</f>
        <v>9300</v>
      </c>
      <c r="H33" s="113">
        <f>2*$O$11-SUM($E$29:G31)</f>
        <v>9300</v>
      </c>
      <c r="I33" s="113">
        <f>2*$O$11-SUM($E$29:H31)</f>
        <v>9300</v>
      </c>
      <c r="J33" s="113">
        <f>2*$O$11-SUM($E$29:I31)</f>
        <v>9300</v>
      </c>
      <c r="K33" s="113">
        <f>2*$O$11-SUM($E$29:J31)</f>
        <v>9300</v>
      </c>
      <c r="L33" s="113">
        <f>2*$O$11-SUM($E$29:K31)</f>
        <v>6169.13</v>
      </c>
      <c r="M33" s="113">
        <f>2*$O$11-SUM($E$29:L31)</f>
        <v>6169.13</v>
      </c>
      <c r="N33" s="113">
        <f>2*$O$11-SUM($E$29:M31)</f>
        <v>6169.13</v>
      </c>
      <c r="O33" s="113">
        <f>2*$O$11-SUM($E$29:N31)</f>
        <v>6169.13</v>
      </c>
      <c r="P33" s="113">
        <f>2*$O$11-SUM($E$29:O31)</f>
        <v>6169.13</v>
      </c>
      <c r="Q33" s="113">
        <f>2*$O$11-SUM($E$29:P31)</f>
        <v>2982.2400000000007</v>
      </c>
      <c r="R33" s="55"/>
      <c r="T33" s="1"/>
    </row>
    <row r="34" spans="1:20" ht="15.75" customHeight="1" thickBot="1">
      <c r="A34" s="438" t="s">
        <v>6</v>
      </c>
      <c r="B34" s="442" t="s">
        <v>24</v>
      </c>
      <c r="C34" s="422" t="s">
        <v>209</v>
      </c>
      <c r="D34" s="423"/>
      <c r="E34" s="424"/>
      <c r="F34" s="358">
        <f aca="true" t="shared" si="5" ref="F34:Q34">F19+F21+F22+F25+F37</f>
        <v>3130.87</v>
      </c>
      <c r="G34" s="359">
        <f t="shared" si="5"/>
        <v>3130.87</v>
      </c>
      <c r="H34" s="359">
        <f t="shared" si="5"/>
        <v>3130.87</v>
      </c>
      <c r="I34" s="359">
        <f t="shared" si="5"/>
        <v>3130.87</v>
      </c>
      <c r="J34" s="359">
        <f t="shared" si="5"/>
        <v>3130.87</v>
      </c>
      <c r="K34" s="359">
        <f t="shared" si="5"/>
        <v>3130.87</v>
      </c>
      <c r="L34" s="359">
        <f t="shared" si="5"/>
        <v>3130.87</v>
      </c>
      <c r="M34" s="359">
        <f t="shared" si="5"/>
        <v>3130.87</v>
      </c>
      <c r="N34" s="359">
        <f t="shared" si="5"/>
        <v>3298.9300000000003</v>
      </c>
      <c r="O34" s="359">
        <f t="shared" si="5"/>
        <v>3298.9300000000003</v>
      </c>
      <c r="P34" s="359">
        <f t="shared" si="5"/>
        <v>3298.9300000000003</v>
      </c>
      <c r="Q34" s="360">
        <f t="shared" si="5"/>
        <v>3298.9300000000003</v>
      </c>
      <c r="R34" s="341">
        <f aca="true" t="shared" si="6" ref="R34:R47">SUM(F34:Q34)</f>
        <v>38242.68</v>
      </c>
      <c r="T34" s="339"/>
    </row>
    <row r="35" spans="1:20" ht="21.75" customHeight="1">
      <c r="A35" s="439"/>
      <c r="B35" s="436"/>
      <c r="C35" s="409"/>
      <c r="D35" s="409"/>
      <c r="E35" s="409"/>
      <c r="F35" s="220">
        <v>720.47</v>
      </c>
      <c r="G35" s="221">
        <v>720.47</v>
      </c>
      <c r="H35" s="221">
        <v>720.47</v>
      </c>
      <c r="I35" s="221">
        <v>720.47</v>
      </c>
      <c r="J35" s="221">
        <v>720.47</v>
      </c>
      <c r="K35" s="221">
        <v>720.47</v>
      </c>
      <c r="L35" s="221">
        <v>720.47</v>
      </c>
      <c r="M35" s="221">
        <v>720.47</v>
      </c>
      <c r="N35" s="221">
        <v>756.82</v>
      </c>
      <c r="O35" s="221">
        <v>756.82</v>
      </c>
      <c r="P35" s="221">
        <v>756.82</v>
      </c>
      <c r="Q35" s="222">
        <v>756.82</v>
      </c>
      <c r="R35" s="119">
        <f t="shared" si="6"/>
        <v>8791.04</v>
      </c>
      <c r="T35" s="339"/>
    </row>
    <row r="36" spans="1:20" ht="21.75" customHeight="1">
      <c r="A36" s="439"/>
      <c r="B36" s="437"/>
      <c r="C36" s="412">
        <f>IF(VLOOKUP(VALUE(RIGHT(M8,4)),Stammdaten!G3:O14,2)=0,"Stammdaten",VLOOKUP(VALUE(RIGHT(M8,4)),Stammdaten!G3:O14,2))</f>
        <v>0.2163</v>
      </c>
      <c r="D36" s="412"/>
      <c r="E36" s="345"/>
      <c r="F36" s="116">
        <f aca="true" t="shared" si="7" ref="F36:Q36">MIN(ROUND($C$36*(F34),2),VALUE(F35),ROUND($O$11*$C$36,2))</f>
        <v>677.21</v>
      </c>
      <c r="G36" s="117">
        <f t="shared" si="7"/>
        <v>677.21</v>
      </c>
      <c r="H36" s="117">
        <f t="shared" si="7"/>
        <v>677.21</v>
      </c>
      <c r="I36" s="117">
        <f t="shared" si="7"/>
        <v>677.21</v>
      </c>
      <c r="J36" s="117">
        <f t="shared" si="7"/>
        <v>677.21</v>
      </c>
      <c r="K36" s="117">
        <f t="shared" si="7"/>
        <v>677.21</v>
      </c>
      <c r="L36" s="117">
        <f t="shared" si="7"/>
        <v>677.21</v>
      </c>
      <c r="M36" s="117">
        <f t="shared" si="7"/>
        <v>677.21</v>
      </c>
      <c r="N36" s="117">
        <f t="shared" si="7"/>
        <v>713.56</v>
      </c>
      <c r="O36" s="117">
        <f t="shared" si="7"/>
        <v>713.56</v>
      </c>
      <c r="P36" s="117">
        <f t="shared" si="7"/>
        <v>713.56</v>
      </c>
      <c r="Q36" s="118">
        <f t="shared" si="7"/>
        <v>713.56</v>
      </c>
      <c r="R36" s="101">
        <f t="shared" si="6"/>
        <v>8271.919999999998</v>
      </c>
      <c r="T36" s="1"/>
    </row>
    <row r="37" spans="1:20" ht="15.75" customHeight="1">
      <c r="A37" s="439"/>
      <c r="B37" s="443" t="s">
        <v>217</v>
      </c>
      <c r="C37" s="413" t="s">
        <v>210</v>
      </c>
      <c r="D37" s="414"/>
      <c r="E37" s="415"/>
      <c r="F37" s="361"/>
      <c r="G37" s="362"/>
      <c r="H37" s="362"/>
      <c r="I37" s="362"/>
      <c r="J37" s="362"/>
      <c r="K37" s="362"/>
      <c r="L37" s="362"/>
      <c r="M37" s="362"/>
      <c r="N37" s="362"/>
      <c r="O37" s="362"/>
      <c r="P37" s="362"/>
      <c r="Q37" s="363"/>
      <c r="R37" s="340">
        <f>SUM(F37:Q37)</f>
        <v>0</v>
      </c>
      <c r="T37" s="1"/>
    </row>
    <row r="38" spans="1:20" ht="21.75" customHeight="1">
      <c r="A38" s="439"/>
      <c r="B38" s="436" t="s">
        <v>207</v>
      </c>
      <c r="C38" s="265"/>
      <c r="D38" s="265"/>
      <c r="E38" s="266"/>
      <c r="F38" s="267"/>
      <c r="G38" s="268"/>
      <c r="H38" s="268"/>
      <c r="I38" s="268"/>
      <c r="J38" s="268"/>
      <c r="K38" s="268"/>
      <c r="L38" s="268"/>
      <c r="M38" s="268"/>
      <c r="N38" s="268"/>
      <c r="O38" s="268"/>
      <c r="P38" s="268"/>
      <c r="Q38" s="269"/>
      <c r="R38" s="124">
        <f>SUM(F38:Q38)</f>
        <v>0</v>
      </c>
      <c r="T38" s="1"/>
    </row>
    <row r="39" spans="1:20" ht="21.75" customHeight="1">
      <c r="A39" s="439"/>
      <c r="B39" s="437"/>
      <c r="C39" s="412">
        <f>IF(VLOOKUP(VALUE(RIGHT(M8,4)),Stammdaten!G3:O14,3)=0,"Stammdaten",VLOOKUP(VALUE(RIGHT(M8,4)),Stammdaten!G3:O14,3))</f>
        <v>0.1807</v>
      </c>
      <c r="D39" s="412"/>
      <c r="E39" s="115"/>
      <c r="F39" s="116">
        <f aca="true" t="shared" si="8" ref="F39:Q39">IF(F37=0,0,MIN(VALUE(F38),ROUND(F37*$C$39,2)))</f>
        <v>0</v>
      </c>
      <c r="G39" s="117">
        <f t="shared" si="8"/>
        <v>0</v>
      </c>
      <c r="H39" s="117">
        <f t="shared" si="8"/>
        <v>0</v>
      </c>
      <c r="I39" s="117">
        <f t="shared" si="8"/>
        <v>0</v>
      </c>
      <c r="J39" s="117">
        <f t="shared" si="8"/>
        <v>0</v>
      </c>
      <c r="K39" s="117">
        <f t="shared" si="8"/>
        <v>0</v>
      </c>
      <c r="L39" s="117">
        <f t="shared" si="8"/>
        <v>0</v>
      </c>
      <c r="M39" s="117">
        <f t="shared" si="8"/>
        <v>0</v>
      </c>
      <c r="N39" s="117">
        <f t="shared" si="8"/>
        <v>0</v>
      </c>
      <c r="O39" s="117">
        <f t="shared" si="8"/>
        <v>0</v>
      </c>
      <c r="P39" s="117">
        <f t="shared" si="8"/>
        <v>0</v>
      </c>
      <c r="Q39" s="118">
        <f t="shared" si="8"/>
        <v>0</v>
      </c>
      <c r="R39" s="101">
        <f t="shared" si="6"/>
        <v>0</v>
      </c>
      <c r="T39" s="1"/>
    </row>
    <row r="40" spans="1:20" ht="21.75" customHeight="1">
      <c r="A40" s="439"/>
      <c r="B40" s="436" t="s">
        <v>25</v>
      </c>
      <c r="C40" s="409"/>
      <c r="D40" s="409"/>
      <c r="E40" s="409"/>
      <c r="F40" s="204">
        <v>0</v>
      </c>
      <c r="G40" s="205">
        <v>0</v>
      </c>
      <c r="H40" s="205">
        <v>0</v>
      </c>
      <c r="I40" s="205">
        <v>0</v>
      </c>
      <c r="J40" s="205">
        <v>0</v>
      </c>
      <c r="K40" s="205">
        <v>661.55</v>
      </c>
      <c r="L40" s="205">
        <v>0</v>
      </c>
      <c r="M40" s="205">
        <v>0</v>
      </c>
      <c r="N40" s="205">
        <v>0</v>
      </c>
      <c r="O40" s="205">
        <v>0</v>
      </c>
      <c r="P40" s="205">
        <v>697.06</v>
      </c>
      <c r="Q40" s="223">
        <v>0</v>
      </c>
      <c r="R40" s="119">
        <f t="shared" si="6"/>
        <v>1358.61</v>
      </c>
      <c r="T40" s="1"/>
    </row>
    <row r="41" spans="1:20" ht="21.75" customHeight="1">
      <c r="A41" s="439"/>
      <c r="B41" s="437"/>
      <c r="C41" s="412">
        <f>IF(VLOOKUP(VALUE(RIGHT(M8,4)),Stammdaten!G3:O14,4)=0,"Stammdaten",VLOOKUP(VALUE(RIGHT(M8,4)),Stammdaten!G3:O14,4))</f>
        <v>0.2113</v>
      </c>
      <c r="D41" s="412"/>
      <c r="E41" s="115"/>
      <c r="F41" s="116">
        <f aca="true" t="shared" si="9" ref="F41:Q41">IF((F30+F31)=0,0,MIN(VALUE(F40),ROUND((F30+F31)*$C$41,2),ROUND(F33*$C$41,2)))</f>
        <v>0</v>
      </c>
      <c r="G41" s="117">
        <f t="shared" si="9"/>
        <v>0</v>
      </c>
      <c r="H41" s="117">
        <f t="shared" si="9"/>
        <v>0</v>
      </c>
      <c r="I41" s="117">
        <f t="shared" si="9"/>
        <v>0</v>
      </c>
      <c r="J41" s="117">
        <f t="shared" si="9"/>
        <v>0</v>
      </c>
      <c r="K41" s="117">
        <f t="shared" si="9"/>
        <v>661.55</v>
      </c>
      <c r="L41" s="117">
        <f t="shared" si="9"/>
        <v>0</v>
      </c>
      <c r="M41" s="117">
        <f t="shared" si="9"/>
        <v>0</v>
      </c>
      <c r="N41" s="117">
        <f t="shared" si="9"/>
        <v>0</v>
      </c>
      <c r="O41" s="117">
        <f t="shared" si="9"/>
        <v>0</v>
      </c>
      <c r="P41" s="117">
        <f t="shared" si="9"/>
        <v>673.39</v>
      </c>
      <c r="Q41" s="118">
        <f t="shared" si="9"/>
        <v>0</v>
      </c>
      <c r="R41" s="101">
        <f t="shared" si="6"/>
        <v>1334.94</v>
      </c>
      <c r="T41" s="1"/>
    </row>
    <row r="42" spans="1:20" ht="15.75" customHeight="1">
      <c r="A42" s="439"/>
      <c r="B42" s="436" t="s">
        <v>10</v>
      </c>
      <c r="C42" s="413" t="s">
        <v>211</v>
      </c>
      <c r="D42" s="414"/>
      <c r="E42" s="415"/>
      <c r="F42" s="364">
        <f>F$32-F$27+F37</f>
        <v>3130.87</v>
      </c>
      <c r="G42" s="365">
        <f aca="true" t="shared" si="10" ref="G42:Q42">G$32-G$27+G37</f>
        <v>3130.87</v>
      </c>
      <c r="H42" s="365">
        <f t="shared" si="10"/>
        <v>3130.87</v>
      </c>
      <c r="I42" s="365">
        <f t="shared" si="10"/>
        <v>3130.87</v>
      </c>
      <c r="J42" s="365">
        <f t="shared" si="10"/>
        <v>3130.87</v>
      </c>
      <c r="K42" s="365">
        <f t="shared" si="10"/>
        <v>6261.74</v>
      </c>
      <c r="L42" s="365">
        <f t="shared" si="10"/>
        <v>3130.87</v>
      </c>
      <c r="M42" s="365">
        <f t="shared" si="10"/>
        <v>3130.87</v>
      </c>
      <c r="N42" s="365">
        <f t="shared" si="10"/>
        <v>3298.9300000000003</v>
      </c>
      <c r="O42" s="365">
        <f t="shared" si="10"/>
        <v>3298.9300000000003</v>
      </c>
      <c r="P42" s="365">
        <f t="shared" si="10"/>
        <v>6485.82</v>
      </c>
      <c r="Q42" s="366">
        <f t="shared" si="10"/>
        <v>3298.9300000000003</v>
      </c>
      <c r="R42" s="371">
        <f>SUM(F42:Q42)</f>
        <v>44560.439999999995</v>
      </c>
      <c r="T42" s="1"/>
    </row>
    <row r="43" spans="1:20" ht="21.75" customHeight="1">
      <c r="A43" s="439"/>
      <c r="B43" s="436" t="s">
        <v>10</v>
      </c>
      <c r="C43" s="265"/>
      <c r="D43" s="265"/>
      <c r="E43" s="266"/>
      <c r="F43" s="224">
        <v>0</v>
      </c>
      <c r="G43" s="225">
        <v>50.96</v>
      </c>
      <c r="H43" s="225">
        <v>50.96</v>
      </c>
      <c r="I43" s="225">
        <v>50.96</v>
      </c>
      <c r="J43" s="225">
        <v>50.96</v>
      </c>
      <c r="K43" s="225">
        <v>98.86</v>
      </c>
      <c r="L43" s="225">
        <v>50.96</v>
      </c>
      <c r="M43" s="225">
        <v>50.96</v>
      </c>
      <c r="N43" s="225">
        <v>53.53</v>
      </c>
      <c r="O43" s="225">
        <v>53.53</v>
      </c>
      <c r="P43" s="225">
        <v>104.01</v>
      </c>
      <c r="Q43" s="226">
        <v>53.53</v>
      </c>
      <c r="R43" s="124">
        <f t="shared" si="6"/>
        <v>669.2199999999999</v>
      </c>
      <c r="T43" s="339"/>
    </row>
    <row r="44" spans="1:20" ht="21.75" customHeight="1">
      <c r="A44" s="439"/>
      <c r="B44" s="437"/>
      <c r="C44" s="412">
        <f>IF(VLOOKUP(VALUE(RIGHT(M8,4)),Stammdaten!G3:O14,5)=0,"Stammdaten",VLOOKUP(VALUE(RIGHT(M8,4)),Stammdaten!G3:O14,5))</f>
        <v>0.0153</v>
      </c>
      <c r="D44" s="412"/>
      <c r="E44" s="115"/>
      <c r="F44" s="116">
        <f>MIN(ROUND((F42)*$C44,2),VALUE(F43))</f>
        <v>0</v>
      </c>
      <c r="G44" s="117">
        <f aca="true" t="shared" si="11" ref="G44:Q44">MIN(ROUND((G42)*$C44,2),VALUE(G43))</f>
        <v>47.9</v>
      </c>
      <c r="H44" s="117">
        <f t="shared" si="11"/>
        <v>47.9</v>
      </c>
      <c r="I44" s="117">
        <f t="shared" si="11"/>
        <v>47.9</v>
      </c>
      <c r="J44" s="117">
        <f t="shared" si="11"/>
        <v>47.9</v>
      </c>
      <c r="K44" s="117">
        <f t="shared" si="11"/>
        <v>95.8</v>
      </c>
      <c r="L44" s="117">
        <f t="shared" si="11"/>
        <v>47.9</v>
      </c>
      <c r="M44" s="117">
        <f t="shared" si="11"/>
        <v>47.9</v>
      </c>
      <c r="N44" s="117">
        <f t="shared" si="11"/>
        <v>50.47</v>
      </c>
      <c r="O44" s="117">
        <f t="shared" si="11"/>
        <v>50.47</v>
      </c>
      <c r="P44" s="117">
        <f t="shared" si="11"/>
        <v>99.23</v>
      </c>
      <c r="Q44" s="118">
        <f t="shared" si="11"/>
        <v>50.47</v>
      </c>
      <c r="R44" s="101">
        <f t="shared" si="6"/>
        <v>633.84</v>
      </c>
      <c r="T44" s="1"/>
    </row>
    <row r="45" spans="1:20" ht="15.75" customHeight="1">
      <c r="A45" s="439"/>
      <c r="B45" s="447" t="s">
        <v>143</v>
      </c>
      <c r="C45" s="413" t="s">
        <v>144</v>
      </c>
      <c r="D45" s="414"/>
      <c r="E45" s="415"/>
      <c r="F45" s="364">
        <f aca="true" t="shared" si="12" ref="F45:Q45">F28-F75-F86</f>
        <v>3130.87</v>
      </c>
      <c r="G45" s="365">
        <f t="shared" si="12"/>
        <v>3130.87</v>
      </c>
      <c r="H45" s="365">
        <f t="shared" si="12"/>
        <v>3130.87</v>
      </c>
      <c r="I45" s="365">
        <f t="shared" si="12"/>
        <v>3130.87</v>
      </c>
      <c r="J45" s="365">
        <f t="shared" si="12"/>
        <v>3130.87</v>
      </c>
      <c r="K45" s="365">
        <f t="shared" si="12"/>
        <v>6261.74</v>
      </c>
      <c r="L45" s="365">
        <f t="shared" si="12"/>
        <v>3130.87</v>
      </c>
      <c r="M45" s="365">
        <f t="shared" si="12"/>
        <v>3130.87</v>
      </c>
      <c r="N45" s="365">
        <f t="shared" si="12"/>
        <v>3298.9300000000003</v>
      </c>
      <c r="O45" s="365">
        <f t="shared" si="12"/>
        <v>3298.9300000000003</v>
      </c>
      <c r="P45" s="365">
        <f t="shared" si="12"/>
        <v>6597.860000000001</v>
      </c>
      <c r="Q45" s="366">
        <f t="shared" si="12"/>
        <v>3298.9300000000003</v>
      </c>
      <c r="R45" s="344">
        <f t="shared" si="6"/>
        <v>44672.479999999996</v>
      </c>
      <c r="T45" s="1"/>
    </row>
    <row r="46" spans="1:20" ht="21.75" customHeight="1">
      <c r="A46" s="439"/>
      <c r="B46" s="447"/>
      <c r="C46" s="265"/>
      <c r="D46" s="265"/>
      <c r="E46" s="266"/>
      <c r="F46" s="267">
        <v>0</v>
      </c>
      <c r="G46" s="268">
        <v>0</v>
      </c>
      <c r="H46" s="268">
        <v>0</v>
      </c>
      <c r="I46" s="268">
        <v>0</v>
      </c>
      <c r="J46" s="268">
        <v>0</v>
      </c>
      <c r="K46" s="268">
        <v>0</v>
      </c>
      <c r="L46" s="268">
        <v>0</v>
      </c>
      <c r="M46" s="268">
        <v>0</v>
      </c>
      <c r="N46" s="268">
        <v>0</v>
      </c>
      <c r="O46" s="268">
        <v>0</v>
      </c>
      <c r="P46" s="268">
        <v>0</v>
      </c>
      <c r="Q46" s="269">
        <v>0</v>
      </c>
      <c r="R46" s="270">
        <f t="shared" si="6"/>
        <v>0</v>
      </c>
      <c r="T46" s="1"/>
    </row>
    <row r="47" spans="1:20" ht="21.75" customHeight="1" thickBot="1">
      <c r="A47" s="440"/>
      <c r="B47" s="448"/>
      <c r="C47" s="405">
        <f>IF(VLOOKUP(VALUE(RIGHT(M8,4)),Stammdaten!G3:O14,6)=0,"Stammdaten",VLOOKUP(VALUE(RIGHT(M8,4)),Stammdaten!G3:O14,6))</f>
        <v>0.030749999999999996</v>
      </c>
      <c r="D47" s="405"/>
      <c r="E47" s="125"/>
      <c r="F47" s="126">
        <f>IF(F46&lt;=0,0,MIN(VALUE(F46),ROUND(F45*$C$47,2)))</f>
        <v>0</v>
      </c>
      <c r="G47" s="127">
        <f aca="true" t="shared" si="13" ref="G47:Q47">IF(G46&lt;=0,0,MIN(VALUE(G46),ROUND(G45*$C$47,2)))</f>
        <v>0</v>
      </c>
      <c r="H47" s="127">
        <f t="shared" si="13"/>
        <v>0</v>
      </c>
      <c r="I47" s="127">
        <f t="shared" si="13"/>
        <v>0</v>
      </c>
      <c r="J47" s="127">
        <f t="shared" si="13"/>
        <v>0</v>
      </c>
      <c r="K47" s="127">
        <f t="shared" si="13"/>
        <v>0</v>
      </c>
      <c r="L47" s="127">
        <f t="shared" si="13"/>
        <v>0</v>
      </c>
      <c r="M47" s="127">
        <f t="shared" si="13"/>
        <v>0</v>
      </c>
      <c r="N47" s="127">
        <f t="shared" si="13"/>
        <v>0</v>
      </c>
      <c r="O47" s="127">
        <f t="shared" si="13"/>
        <v>0</v>
      </c>
      <c r="P47" s="127">
        <f t="shared" si="13"/>
        <v>0</v>
      </c>
      <c r="Q47" s="77">
        <f t="shared" si="13"/>
        <v>0</v>
      </c>
      <c r="R47" s="128">
        <f t="shared" si="6"/>
        <v>0</v>
      </c>
      <c r="T47" s="1"/>
    </row>
    <row r="48" spans="1:20" ht="16.5" customHeight="1">
      <c r="A48" s="71"/>
      <c r="B48" s="69"/>
      <c r="C48" s="70"/>
      <c r="D48" s="70"/>
      <c r="E48" s="70"/>
      <c r="F48" s="53"/>
      <c r="G48" s="53"/>
      <c r="H48" s="49"/>
      <c r="I48" s="49"/>
      <c r="J48" s="49"/>
      <c r="K48" s="49"/>
      <c r="L48" s="49"/>
      <c r="M48" s="49"/>
      <c r="N48" s="49"/>
      <c r="O48" s="49"/>
      <c r="P48" s="49"/>
      <c r="Q48" s="49"/>
      <c r="R48" s="53"/>
      <c r="T48" s="2"/>
    </row>
    <row r="49" spans="1:20" ht="21.75" customHeight="1">
      <c r="A49" s="71"/>
      <c r="B49" s="69"/>
      <c r="C49" s="70"/>
      <c r="D49" s="70"/>
      <c r="E49" s="70"/>
      <c r="F49" s="53"/>
      <c r="G49" s="53"/>
      <c r="H49" s="49"/>
      <c r="I49" s="49"/>
      <c r="J49" s="49"/>
      <c r="K49" s="49"/>
      <c r="L49" s="49"/>
      <c r="M49" s="49"/>
      <c r="N49" s="49"/>
      <c r="O49" s="49"/>
      <c r="P49" s="49"/>
      <c r="Q49" s="49"/>
      <c r="R49" s="53"/>
      <c r="T49" s="2"/>
    </row>
    <row r="50" spans="1:20" ht="7.5" customHeight="1">
      <c r="A50" s="72"/>
      <c r="B50" s="69"/>
      <c r="C50" s="70"/>
      <c r="D50" s="70"/>
      <c r="E50" s="70"/>
      <c r="F50" s="53"/>
      <c r="G50" s="53"/>
      <c r="H50" s="49"/>
      <c r="I50" s="62"/>
      <c r="J50" s="62"/>
      <c r="K50" s="62"/>
      <c r="L50" s="49"/>
      <c r="M50" s="49"/>
      <c r="N50" s="49"/>
      <c r="O50" s="49"/>
      <c r="P50" s="49"/>
      <c r="Q50" s="49"/>
      <c r="R50" s="53"/>
      <c r="T50" s="2"/>
    </row>
    <row r="51" spans="1:20" ht="7.5" customHeight="1">
      <c r="A51" s="72"/>
      <c r="B51" s="69"/>
      <c r="C51" s="70"/>
      <c r="D51" s="70"/>
      <c r="E51" s="70"/>
      <c r="F51" s="53"/>
      <c r="G51" s="53"/>
      <c r="H51" s="49"/>
      <c r="I51" s="62"/>
      <c r="J51" s="62"/>
      <c r="K51" s="62"/>
      <c r="L51" s="49"/>
      <c r="M51" s="49"/>
      <c r="N51" s="49"/>
      <c r="O51" s="49"/>
      <c r="P51" s="49"/>
      <c r="Q51" s="49"/>
      <c r="R51" s="53"/>
      <c r="T51" s="2"/>
    </row>
    <row r="52" spans="1:20" ht="17.25" thickBot="1">
      <c r="A52" s="72"/>
      <c r="B52" s="69"/>
      <c r="C52" s="70"/>
      <c r="D52" s="70"/>
      <c r="E52" s="70"/>
      <c r="F52" s="53"/>
      <c r="G52" s="53"/>
      <c r="H52" s="53"/>
      <c r="I52" s="53"/>
      <c r="J52" s="53"/>
      <c r="K52" s="53"/>
      <c r="L52" s="53"/>
      <c r="M52" s="53"/>
      <c r="N52" s="53"/>
      <c r="O52" s="53"/>
      <c r="P52" s="53"/>
      <c r="Q52" s="53"/>
      <c r="R52" s="53"/>
      <c r="T52" s="1"/>
    </row>
    <row r="53" spans="1:20" ht="21.75" customHeight="1">
      <c r="A53" s="385" t="s">
        <v>2</v>
      </c>
      <c r="B53" s="442" t="s">
        <v>12</v>
      </c>
      <c r="C53" s="473"/>
      <c r="D53" s="473"/>
      <c r="E53" s="473"/>
      <c r="F53" s="220">
        <v>149.89</v>
      </c>
      <c r="G53" s="221">
        <v>149.89</v>
      </c>
      <c r="H53" s="221">
        <v>149.89</v>
      </c>
      <c r="I53" s="221">
        <v>149.89</v>
      </c>
      <c r="J53" s="221">
        <v>149.89</v>
      </c>
      <c r="K53" s="221">
        <v>290.78</v>
      </c>
      <c r="L53" s="221">
        <v>149.89</v>
      </c>
      <c r="M53" s="221">
        <v>149.89</v>
      </c>
      <c r="N53" s="221">
        <v>157.45</v>
      </c>
      <c r="O53" s="221">
        <v>157.45</v>
      </c>
      <c r="P53" s="221">
        <v>305.9</v>
      </c>
      <c r="Q53" s="222">
        <v>157.45</v>
      </c>
      <c r="R53" s="114">
        <f>SUM(F53:Q53)</f>
        <v>2118.2599999999998</v>
      </c>
      <c r="T53" s="1"/>
    </row>
    <row r="54" spans="1:20" ht="21.75" customHeight="1">
      <c r="A54" s="386"/>
      <c r="B54" s="437"/>
      <c r="C54" s="412">
        <f>IF(VLOOKUP(VALUE(RIGHT(M8,4)),Stammdaten!G3:O14,7)=0,"Stammdaten",VLOOKUP(VALUE(RIGHT(M8,4)),Stammdaten!G3:O14,7))</f>
        <v>0.045</v>
      </c>
      <c r="D54" s="412"/>
      <c r="E54" s="53"/>
      <c r="F54" s="116">
        <f>MIN(ROUND((F$32-F$27)*$C54,2),VALUE(F53))</f>
        <v>140.89</v>
      </c>
      <c r="G54" s="120">
        <f aca="true" t="shared" si="14" ref="G54:Q54">MIN(ROUND((G$32-G$27)*$C54,2),VALUE(G53))</f>
        <v>140.89</v>
      </c>
      <c r="H54" s="120">
        <f t="shared" si="14"/>
        <v>140.89</v>
      </c>
      <c r="I54" s="120">
        <f t="shared" si="14"/>
        <v>140.89</v>
      </c>
      <c r="J54" s="120">
        <f t="shared" si="14"/>
        <v>140.89</v>
      </c>
      <c r="K54" s="120">
        <f t="shared" si="14"/>
        <v>281.78</v>
      </c>
      <c r="L54" s="120">
        <f t="shared" si="14"/>
        <v>140.89</v>
      </c>
      <c r="M54" s="120">
        <f t="shared" si="14"/>
        <v>140.89</v>
      </c>
      <c r="N54" s="120">
        <f t="shared" si="14"/>
        <v>148.45</v>
      </c>
      <c r="O54" s="120">
        <f t="shared" si="14"/>
        <v>148.45</v>
      </c>
      <c r="P54" s="120">
        <f t="shared" si="14"/>
        <v>291.86</v>
      </c>
      <c r="Q54" s="121">
        <f t="shared" si="14"/>
        <v>148.45</v>
      </c>
      <c r="R54" s="119">
        <f>SUM(F54:Q54)</f>
        <v>2005.22</v>
      </c>
      <c r="T54" s="1"/>
    </row>
    <row r="55" spans="1:20" ht="21.75" customHeight="1">
      <c r="A55" s="386"/>
      <c r="B55" s="428" t="s">
        <v>11</v>
      </c>
      <c r="C55" s="122"/>
      <c r="D55" s="122"/>
      <c r="E55" s="123"/>
      <c r="F55" s="224">
        <v>14.66</v>
      </c>
      <c r="G55" s="225">
        <v>14.66</v>
      </c>
      <c r="H55" s="225">
        <v>14.66</v>
      </c>
      <c r="I55" s="225">
        <v>14.66</v>
      </c>
      <c r="J55" s="225">
        <v>14.66</v>
      </c>
      <c r="K55" s="225">
        <v>28.43</v>
      </c>
      <c r="L55" s="225">
        <v>14.66</v>
      </c>
      <c r="M55" s="225">
        <v>14.66</v>
      </c>
      <c r="N55" s="225">
        <v>15.4</v>
      </c>
      <c r="O55" s="225">
        <v>15.4</v>
      </c>
      <c r="P55" s="225">
        <v>29.91</v>
      </c>
      <c r="Q55" s="226">
        <v>15.4</v>
      </c>
      <c r="R55" s="124">
        <f>SUM(F55:Q55)</f>
        <v>207.16</v>
      </c>
      <c r="T55" s="1"/>
    </row>
    <row r="56" spans="1:20" ht="21.75" customHeight="1" thickBot="1">
      <c r="A56" s="387"/>
      <c r="B56" s="429"/>
      <c r="C56" s="405" t="str">
        <f>IF(VLOOKUP(VALUE(RIGHT(M8,4)),Stammdaten!G3:O14,8)=0,"Stammdaten",VLOOKUP(VALUE(RIGHT(M8,4)),Stammdaten!G3:O14,8))</f>
        <v>Stammdaten</v>
      </c>
      <c r="D56" s="405"/>
      <c r="E56" s="125"/>
      <c r="F56" s="126" t="e">
        <f>MIN(ROUND((F$32-F$27)*$C56,2),VALUE(F55))</f>
        <v>#VALUE!</v>
      </c>
      <c r="G56" s="127" t="e">
        <f aca="true" t="shared" si="15" ref="G56:Q56">MIN(ROUND((G$32-G$27)*$C56,2),VALUE(G55))</f>
        <v>#VALUE!</v>
      </c>
      <c r="H56" s="127" t="e">
        <f t="shared" si="15"/>
        <v>#VALUE!</v>
      </c>
      <c r="I56" s="127" t="e">
        <f t="shared" si="15"/>
        <v>#VALUE!</v>
      </c>
      <c r="J56" s="127" t="e">
        <f t="shared" si="15"/>
        <v>#VALUE!</v>
      </c>
      <c r="K56" s="127" t="e">
        <f t="shared" si="15"/>
        <v>#VALUE!</v>
      </c>
      <c r="L56" s="127" t="e">
        <f t="shared" si="15"/>
        <v>#VALUE!</v>
      </c>
      <c r="M56" s="127" t="e">
        <f t="shared" si="15"/>
        <v>#VALUE!</v>
      </c>
      <c r="N56" s="127" t="e">
        <f t="shared" si="15"/>
        <v>#VALUE!</v>
      </c>
      <c r="O56" s="127" t="e">
        <f t="shared" si="15"/>
        <v>#VALUE!</v>
      </c>
      <c r="P56" s="127" t="e">
        <f t="shared" si="15"/>
        <v>#VALUE!</v>
      </c>
      <c r="Q56" s="77" t="e">
        <f t="shared" si="15"/>
        <v>#VALUE!</v>
      </c>
      <c r="R56" s="128" t="e">
        <f>SUM(F56:Q56)</f>
        <v>#VALUE!</v>
      </c>
      <c r="T56" s="1"/>
    </row>
    <row r="57" spans="1:20" ht="7.5" customHeight="1" thickBot="1">
      <c r="A57" s="71"/>
      <c r="B57" s="69"/>
      <c r="C57" s="70"/>
      <c r="D57" s="70"/>
      <c r="E57" s="70"/>
      <c r="F57" s="53"/>
      <c r="G57" s="53"/>
      <c r="H57" s="49"/>
      <c r="I57" s="49"/>
      <c r="J57" s="49"/>
      <c r="K57" s="49"/>
      <c r="L57" s="49"/>
      <c r="M57" s="49"/>
      <c r="N57" s="49"/>
      <c r="O57" s="49"/>
      <c r="P57" s="49"/>
      <c r="Q57" s="49"/>
      <c r="R57" s="53"/>
      <c r="T57" s="2"/>
    </row>
    <row r="58" spans="1:20" ht="15.75" customHeight="1" thickBot="1">
      <c r="A58" s="438" t="s">
        <v>76</v>
      </c>
      <c r="B58" s="343"/>
      <c r="C58" s="422" t="s">
        <v>208</v>
      </c>
      <c r="D58" s="423"/>
      <c r="E58" s="424"/>
      <c r="F58" s="367">
        <f>(F$32-F$27)</f>
        <v>3130.87</v>
      </c>
      <c r="G58" s="368">
        <f aca="true" t="shared" si="16" ref="G58:Q58">(G$32-G$27)</f>
        <v>3130.87</v>
      </c>
      <c r="H58" s="368">
        <f t="shared" si="16"/>
        <v>3130.87</v>
      </c>
      <c r="I58" s="368">
        <f t="shared" si="16"/>
        <v>3130.87</v>
      </c>
      <c r="J58" s="368">
        <f t="shared" si="16"/>
        <v>3130.87</v>
      </c>
      <c r="K58" s="368">
        <f t="shared" si="16"/>
        <v>6261.74</v>
      </c>
      <c r="L58" s="368">
        <f t="shared" si="16"/>
        <v>3130.87</v>
      </c>
      <c r="M58" s="368">
        <f t="shared" si="16"/>
        <v>3130.87</v>
      </c>
      <c r="N58" s="368">
        <f t="shared" si="16"/>
        <v>3298.9300000000003</v>
      </c>
      <c r="O58" s="368">
        <f t="shared" si="16"/>
        <v>3298.9300000000003</v>
      </c>
      <c r="P58" s="368">
        <f t="shared" si="16"/>
        <v>6485.82</v>
      </c>
      <c r="Q58" s="369">
        <f t="shared" si="16"/>
        <v>3298.9300000000003</v>
      </c>
      <c r="R58" s="341">
        <f>SUM(F58:Q58)</f>
        <v>44560.439999999995</v>
      </c>
      <c r="T58" s="1"/>
    </row>
    <row r="59" spans="1:20" ht="21.75" customHeight="1">
      <c r="A59" s="439"/>
      <c r="B59" s="436" t="s">
        <v>0</v>
      </c>
      <c r="C59" s="409"/>
      <c r="D59" s="409"/>
      <c r="E59" s="409"/>
      <c r="F59" s="220">
        <v>99.93</v>
      </c>
      <c r="G59" s="221">
        <v>99.93</v>
      </c>
      <c r="H59" s="221">
        <v>99.93</v>
      </c>
      <c r="I59" s="221">
        <v>99.93</v>
      </c>
      <c r="J59" s="221">
        <v>99.93</v>
      </c>
      <c r="K59" s="221">
        <v>193.85</v>
      </c>
      <c r="L59" s="221">
        <v>99.93</v>
      </c>
      <c r="M59" s="221">
        <v>99.93</v>
      </c>
      <c r="N59" s="221">
        <v>104.97</v>
      </c>
      <c r="O59" s="221">
        <v>104.97</v>
      </c>
      <c r="P59" s="221">
        <v>203.94</v>
      </c>
      <c r="Q59" s="222">
        <v>104.97</v>
      </c>
      <c r="R59" s="119">
        <f>SUM(F59:Q59)</f>
        <v>1412.2100000000003</v>
      </c>
      <c r="T59" s="1"/>
    </row>
    <row r="60" spans="1:20" ht="21.75" customHeight="1">
      <c r="A60" s="439"/>
      <c r="B60" s="437"/>
      <c r="C60" s="472">
        <f>IF(VLOOKUP(VALUE(RIGHT(M8,4)),Stammdaten!G3:O14,9)=0,"Stammdaten",VLOOKUP(VALUE(RIGHT(M8,4)),Stammdaten!G3:O14,9))</f>
        <v>0.03</v>
      </c>
      <c r="D60" s="472"/>
      <c r="E60" s="53"/>
      <c r="F60" s="129">
        <f>MIN(ROUND(F58*$C60,2),VALUE(F59))</f>
        <v>93.93</v>
      </c>
      <c r="G60" s="120">
        <f aca="true" t="shared" si="17" ref="G60:Q60">MIN(ROUND(G58*$C60,2),VALUE(G59))</f>
        <v>93.93</v>
      </c>
      <c r="H60" s="120">
        <f t="shared" si="17"/>
        <v>93.93</v>
      </c>
      <c r="I60" s="120">
        <f t="shared" si="17"/>
        <v>93.93</v>
      </c>
      <c r="J60" s="120">
        <f t="shared" si="17"/>
        <v>93.93</v>
      </c>
      <c r="K60" s="120">
        <f t="shared" si="17"/>
        <v>187.85</v>
      </c>
      <c r="L60" s="120">
        <f t="shared" si="17"/>
        <v>93.93</v>
      </c>
      <c r="M60" s="120">
        <f t="shared" si="17"/>
        <v>93.93</v>
      </c>
      <c r="N60" s="120">
        <f t="shared" si="17"/>
        <v>98.97</v>
      </c>
      <c r="O60" s="120">
        <f t="shared" si="17"/>
        <v>98.97</v>
      </c>
      <c r="P60" s="120">
        <f t="shared" si="17"/>
        <v>194.57</v>
      </c>
      <c r="Q60" s="121">
        <f t="shared" si="17"/>
        <v>98.97</v>
      </c>
      <c r="R60" s="119">
        <f>SUM(F60:Q60)</f>
        <v>1336.8400000000001</v>
      </c>
      <c r="T60" s="1"/>
    </row>
    <row r="61" spans="1:20" ht="21.75" customHeight="1" thickBot="1">
      <c r="A61" s="440"/>
      <c r="B61" s="342" t="s">
        <v>68</v>
      </c>
      <c r="C61" s="130"/>
      <c r="D61" s="130"/>
      <c r="E61" s="76"/>
      <c r="F61" s="227">
        <v>0</v>
      </c>
      <c r="G61" s="228">
        <v>0</v>
      </c>
      <c r="H61" s="228">
        <v>0</v>
      </c>
      <c r="I61" s="228">
        <v>0</v>
      </c>
      <c r="J61" s="228">
        <v>0</v>
      </c>
      <c r="K61" s="228">
        <v>0</v>
      </c>
      <c r="L61" s="228">
        <v>0</v>
      </c>
      <c r="M61" s="228">
        <v>0</v>
      </c>
      <c r="N61" s="228">
        <v>0</v>
      </c>
      <c r="O61" s="228">
        <v>0</v>
      </c>
      <c r="P61" s="228">
        <v>0</v>
      </c>
      <c r="Q61" s="229">
        <v>0</v>
      </c>
      <c r="R61" s="131">
        <f>IF(OR(RIGHT(M8,4)="2017",RIGHT(M8,4)="2023"),MIN(SUM(F61:Q61),2*53),MIN(SUM(F61:Q61),2*52))</f>
        <v>0</v>
      </c>
      <c r="T61" s="1"/>
    </row>
    <row r="62" spans="1:18" s="40" customFormat="1" ht="7.5" customHeight="1" thickBot="1">
      <c r="A62" s="60"/>
      <c r="B62" s="61"/>
      <c r="C62" s="62"/>
      <c r="D62" s="62"/>
      <c r="E62" s="62"/>
      <c r="F62" s="62"/>
      <c r="G62" s="62"/>
      <c r="H62" s="62"/>
      <c r="I62" s="62"/>
      <c r="J62" s="62"/>
      <c r="K62" s="62"/>
      <c r="L62" s="62"/>
      <c r="M62" s="62"/>
      <c r="N62" s="62"/>
      <c r="O62" s="62"/>
      <c r="P62" s="62"/>
      <c r="Q62" s="62"/>
      <c r="R62" s="62"/>
    </row>
    <row r="63" spans="1:20" ht="21.75" customHeight="1" thickBot="1">
      <c r="A63" s="295" t="s">
        <v>161</v>
      </c>
      <c r="B63" s="461" t="s">
        <v>162</v>
      </c>
      <c r="C63" s="462"/>
      <c r="D63" s="462"/>
      <c r="E63" s="463"/>
      <c r="F63" s="296">
        <v>0</v>
      </c>
      <c r="G63" s="297">
        <v>0</v>
      </c>
      <c r="H63" s="297">
        <v>0</v>
      </c>
      <c r="I63" s="297">
        <v>0</v>
      </c>
      <c r="J63" s="297">
        <v>0</v>
      </c>
      <c r="K63" s="297">
        <v>0</v>
      </c>
      <c r="L63" s="297">
        <v>0</v>
      </c>
      <c r="M63" s="297">
        <v>0</v>
      </c>
      <c r="N63" s="297">
        <v>0</v>
      </c>
      <c r="O63" s="297">
        <v>0</v>
      </c>
      <c r="P63" s="297">
        <v>0</v>
      </c>
      <c r="Q63" s="298">
        <v>0</v>
      </c>
      <c r="R63" s="299">
        <f>SUM(F63:Q63)</f>
        <v>0</v>
      </c>
      <c r="T63" s="1"/>
    </row>
    <row r="64" spans="1:18" s="303" customFormat="1" ht="7.5" customHeight="1" thickBot="1">
      <c r="A64" s="63"/>
      <c r="B64" s="64"/>
      <c r="C64" s="65"/>
      <c r="D64" s="65"/>
      <c r="E64" s="65"/>
      <c r="F64" s="66"/>
      <c r="G64" s="66"/>
      <c r="H64" s="66"/>
      <c r="I64" s="66"/>
      <c r="J64" s="66"/>
      <c r="K64" s="66"/>
      <c r="L64" s="66"/>
      <c r="M64" s="66"/>
      <c r="N64" s="66"/>
      <c r="O64" s="66"/>
      <c r="P64" s="66"/>
      <c r="Q64" s="66"/>
      <c r="R64" s="66"/>
    </row>
    <row r="65" spans="1:20" ht="19.5" customHeight="1" thickBot="1">
      <c r="A65" s="329" t="s">
        <v>93</v>
      </c>
      <c r="B65" s="330"/>
      <c r="C65" s="331"/>
      <c r="D65" s="331"/>
      <c r="E65" s="332"/>
      <c r="F65" s="333">
        <f aca="true" t="shared" si="18" ref="F65:Q65">-F27+F28+F35+F38+F40+F43+F46+F53+F55+F59+F61+F63</f>
        <v>4115.82</v>
      </c>
      <c r="G65" s="333">
        <f t="shared" si="18"/>
        <v>4166.78</v>
      </c>
      <c r="H65" s="333">
        <f t="shared" si="18"/>
        <v>4166.78</v>
      </c>
      <c r="I65" s="333">
        <f t="shared" si="18"/>
        <v>4166.78</v>
      </c>
      <c r="J65" s="333">
        <f t="shared" si="18"/>
        <v>4166.78</v>
      </c>
      <c r="K65" s="333">
        <f t="shared" si="18"/>
        <v>8255.68</v>
      </c>
      <c r="L65" s="333">
        <f t="shared" si="18"/>
        <v>4166.78</v>
      </c>
      <c r="M65" s="333">
        <f t="shared" si="18"/>
        <v>4166.78</v>
      </c>
      <c r="N65" s="333">
        <f t="shared" si="18"/>
        <v>4387.1</v>
      </c>
      <c r="O65" s="333">
        <f t="shared" si="18"/>
        <v>4387.1</v>
      </c>
      <c r="P65" s="333">
        <f t="shared" si="18"/>
        <v>9695.5</v>
      </c>
      <c r="Q65" s="333">
        <f t="shared" si="18"/>
        <v>4387.1</v>
      </c>
      <c r="R65" s="333">
        <f>SUM(F65:Q65)</f>
        <v>60228.97999999999</v>
      </c>
      <c r="T65" s="1"/>
    </row>
    <row r="66" spans="1:20" ht="19.5" customHeight="1" thickBot="1">
      <c r="A66" s="334" t="s">
        <v>94</v>
      </c>
      <c r="B66" s="335"/>
      <c r="C66" s="336"/>
      <c r="D66" s="336"/>
      <c r="E66" s="337"/>
      <c r="F66" s="338" t="e">
        <f aca="true" t="shared" si="19" ref="F66:Q66">-F27+F32+F36+F39+F41+F44+F47+F54+F56+F60+F61+F63</f>
        <v>#VALUE!</v>
      </c>
      <c r="G66" s="338" t="e">
        <f t="shared" si="19"/>
        <v>#VALUE!</v>
      </c>
      <c r="H66" s="338" t="e">
        <f t="shared" si="19"/>
        <v>#VALUE!</v>
      </c>
      <c r="I66" s="338" t="e">
        <f t="shared" si="19"/>
        <v>#VALUE!</v>
      </c>
      <c r="J66" s="338" t="e">
        <f t="shared" si="19"/>
        <v>#VALUE!</v>
      </c>
      <c r="K66" s="338" t="e">
        <f t="shared" si="19"/>
        <v>#VALUE!</v>
      </c>
      <c r="L66" s="338" t="e">
        <f t="shared" si="19"/>
        <v>#VALUE!</v>
      </c>
      <c r="M66" s="338" t="e">
        <f t="shared" si="19"/>
        <v>#VALUE!</v>
      </c>
      <c r="N66" s="338" t="e">
        <f t="shared" si="19"/>
        <v>#VALUE!</v>
      </c>
      <c r="O66" s="338" t="e">
        <f t="shared" si="19"/>
        <v>#VALUE!</v>
      </c>
      <c r="P66" s="338" t="e">
        <f t="shared" si="19"/>
        <v>#VALUE!</v>
      </c>
      <c r="Q66" s="338" t="e">
        <f t="shared" si="19"/>
        <v>#VALUE!</v>
      </c>
      <c r="R66" s="338" t="e">
        <f>SUM(F66:Q66)</f>
        <v>#VALUE!</v>
      </c>
      <c r="T66" s="1"/>
    </row>
    <row r="67" spans="1:18" s="303" customFormat="1" ht="7.5" customHeight="1" thickBot="1">
      <c r="A67" s="63"/>
      <c r="B67" s="64"/>
      <c r="C67" s="65"/>
      <c r="D67" s="65"/>
      <c r="E67" s="65"/>
      <c r="F67" s="66"/>
      <c r="G67" s="66"/>
      <c r="H67" s="66"/>
      <c r="I67" s="66"/>
      <c r="J67" s="66"/>
      <c r="K67" s="66"/>
      <c r="L67" s="66"/>
      <c r="M67" s="66"/>
      <c r="N67" s="66"/>
      <c r="O67" s="66"/>
      <c r="P67" s="66"/>
      <c r="Q67" s="66"/>
      <c r="R67" s="66"/>
    </row>
    <row r="68" spans="1:20" ht="21.75" customHeight="1" thickBot="1">
      <c r="A68" s="295" t="s">
        <v>201</v>
      </c>
      <c r="B68" s="461" t="s">
        <v>199</v>
      </c>
      <c r="C68" s="462"/>
      <c r="D68" s="462"/>
      <c r="E68" s="463"/>
      <c r="F68" s="296"/>
      <c r="G68" s="297"/>
      <c r="H68" s="297"/>
      <c r="I68" s="297"/>
      <c r="J68" s="297"/>
      <c r="K68" s="297"/>
      <c r="L68" s="297"/>
      <c r="M68" s="297"/>
      <c r="N68" s="297"/>
      <c r="O68" s="297"/>
      <c r="P68" s="297"/>
      <c r="Q68" s="298"/>
      <c r="R68" s="299">
        <f>SUM(F68:Q68)</f>
        <v>0</v>
      </c>
      <c r="T68" s="1"/>
    </row>
    <row r="69" spans="1:18" s="303" customFormat="1" ht="7.5" customHeight="1" thickBot="1">
      <c r="A69" s="63"/>
      <c r="B69" s="64"/>
      <c r="C69" s="65"/>
      <c r="D69" s="65"/>
      <c r="E69" s="65"/>
      <c r="F69" s="66"/>
      <c r="G69" s="66"/>
      <c r="H69" s="66"/>
      <c r="I69" s="66"/>
      <c r="J69" s="66"/>
      <c r="K69" s="66"/>
      <c r="L69" s="66"/>
      <c r="M69" s="66"/>
      <c r="N69" s="66"/>
      <c r="O69" s="66"/>
      <c r="P69" s="66"/>
      <c r="Q69" s="66"/>
      <c r="R69" s="66"/>
    </row>
    <row r="70" spans="1:20" ht="19.5" customHeight="1" thickBot="1">
      <c r="A70" s="67" t="s">
        <v>200</v>
      </c>
      <c r="B70" s="68"/>
      <c r="C70" s="351"/>
      <c r="D70" s="351"/>
      <c r="E70" s="182"/>
      <c r="F70" s="132">
        <f>F65-F68</f>
        <v>4115.82</v>
      </c>
      <c r="G70" s="132">
        <f aca="true" t="shared" si="20" ref="G70:Q70">G65-G68</f>
        <v>4166.78</v>
      </c>
      <c r="H70" s="132">
        <f t="shared" si="20"/>
        <v>4166.78</v>
      </c>
      <c r="I70" s="132">
        <f t="shared" si="20"/>
        <v>4166.78</v>
      </c>
      <c r="J70" s="132">
        <f t="shared" si="20"/>
        <v>4166.78</v>
      </c>
      <c r="K70" s="132">
        <f t="shared" si="20"/>
        <v>8255.68</v>
      </c>
      <c r="L70" s="132">
        <f t="shared" si="20"/>
        <v>4166.78</v>
      </c>
      <c r="M70" s="132">
        <f t="shared" si="20"/>
        <v>4166.78</v>
      </c>
      <c r="N70" s="132">
        <f t="shared" si="20"/>
        <v>4387.1</v>
      </c>
      <c r="O70" s="132">
        <f t="shared" si="20"/>
        <v>4387.1</v>
      </c>
      <c r="P70" s="132">
        <f t="shared" si="20"/>
        <v>9695.5</v>
      </c>
      <c r="Q70" s="132">
        <f t="shared" si="20"/>
        <v>4387.1</v>
      </c>
      <c r="R70" s="132">
        <f>SUM(F70:Q70)</f>
        <v>60228.97999999999</v>
      </c>
      <c r="T70" s="1"/>
    </row>
    <row r="71" spans="1:20" ht="19.5" customHeight="1" thickBot="1">
      <c r="A71" s="133" t="s">
        <v>202</v>
      </c>
      <c r="B71" s="134"/>
      <c r="C71" s="159"/>
      <c r="D71" s="159"/>
      <c r="E71" s="183"/>
      <c r="F71" s="135" t="e">
        <f>F66-F68</f>
        <v>#VALUE!</v>
      </c>
      <c r="G71" s="135" t="e">
        <f aca="true" t="shared" si="21" ref="G71:Q71">G66-G68</f>
        <v>#VALUE!</v>
      </c>
      <c r="H71" s="135" t="e">
        <f t="shared" si="21"/>
        <v>#VALUE!</v>
      </c>
      <c r="I71" s="135" t="e">
        <f t="shared" si="21"/>
        <v>#VALUE!</v>
      </c>
      <c r="J71" s="135" t="e">
        <f t="shared" si="21"/>
        <v>#VALUE!</v>
      </c>
      <c r="K71" s="135" t="e">
        <f t="shared" si="21"/>
        <v>#VALUE!</v>
      </c>
      <c r="L71" s="135" t="e">
        <f t="shared" si="21"/>
        <v>#VALUE!</v>
      </c>
      <c r="M71" s="135" t="e">
        <f t="shared" si="21"/>
        <v>#VALUE!</v>
      </c>
      <c r="N71" s="135" t="e">
        <f t="shared" si="21"/>
        <v>#VALUE!</v>
      </c>
      <c r="O71" s="135" t="e">
        <f t="shared" si="21"/>
        <v>#VALUE!</v>
      </c>
      <c r="P71" s="135" t="e">
        <f t="shared" si="21"/>
        <v>#VALUE!</v>
      </c>
      <c r="Q71" s="135" t="e">
        <f t="shared" si="21"/>
        <v>#VALUE!</v>
      </c>
      <c r="R71" s="135" t="e">
        <f>SUM(F71:Q71)</f>
        <v>#VALUE!</v>
      </c>
      <c r="T71" s="1"/>
    </row>
    <row r="72" spans="1:20" ht="10.5" customHeight="1">
      <c r="A72" s="49"/>
      <c r="B72" s="49"/>
      <c r="C72" s="49"/>
      <c r="D72" s="49"/>
      <c r="E72" s="49"/>
      <c r="F72" s="53"/>
      <c r="G72" s="53"/>
      <c r="H72" s="53"/>
      <c r="I72" s="53"/>
      <c r="J72" s="53"/>
      <c r="K72" s="53"/>
      <c r="L72" s="53"/>
      <c r="M72" s="53"/>
      <c r="N72" s="53"/>
      <c r="O72" s="53"/>
      <c r="P72" s="53"/>
      <c r="Q72" s="53"/>
      <c r="R72" s="53"/>
      <c r="T72" s="2"/>
    </row>
    <row r="73" spans="1:20" ht="10.5" customHeight="1">
      <c r="A73" s="49"/>
      <c r="B73" s="49"/>
      <c r="C73" s="49"/>
      <c r="D73" s="49"/>
      <c r="E73" s="49"/>
      <c r="F73" s="49"/>
      <c r="G73" s="49"/>
      <c r="H73" s="49"/>
      <c r="I73" s="49"/>
      <c r="J73" s="49"/>
      <c r="K73" s="49"/>
      <c r="L73" s="49"/>
      <c r="M73" s="49"/>
      <c r="N73" s="49"/>
      <c r="O73" s="49"/>
      <c r="P73" s="49"/>
      <c r="Q73" s="49"/>
      <c r="R73" s="49"/>
      <c r="T73" s="2"/>
    </row>
    <row r="74" spans="1:20" ht="17.25" thickBot="1">
      <c r="A74" s="49" t="s">
        <v>26</v>
      </c>
      <c r="B74" s="49"/>
      <c r="C74" s="49"/>
      <c r="D74" s="49"/>
      <c r="E74" s="49"/>
      <c r="F74" s="49"/>
      <c r="G74" s="49"/>
      <c r="H74" s="49"/>
      <c r="I74" s="49"/>
      <c r="J74" s="49"/>
      <c r="K74" s="49"/>
      <c r="L74" s="49"/>
      <c r="M74" s="49"/>
      <c r="N74" s="49"/>
      <c r="O74" s="49"/>
      <c r="P74" s="49"/>
      <c r="Q74" s="49"/>
      <c r="R74" s="49"/>
      <c r="T74" s="2"/>
    </row>
    <row r="75" spans="1:20" ht="16.5">
      <c r="A75" s="80" t="s">
        <v>27</v>
      </c>
      <c r="B75" s="444"/>
      <c r="C75" s="445"/>
      <c r="D75" s="445"/>
      <c r="E75" s="446"/>
      <c r="F75" s="208"/>
      <c r="G75" s="209"/>
      <c r="H75" s="209"/>
      <c r="I75" s="209"/>
      <c r="J75" s="209"/>
      <c r="K75" s="209"/>
      <c r="L75" s="209"/>
      <c r="M75" s="209"/>
      <c r="N75" s="209"/>
      <c r="O75" s="209"/>
      <c r="P75" s="209"/>
      <c r="Q75" s="210"/>
      <c r="R75" s="98">
        <f>SUM(F75:Q75)</f>
        <v>0</v>
      </c>
      <c r="T75" s="1"/>
    </row>
    <row r="76" spans="1:20" ht="16.5">
      <c r="A76" s="80" t="s">
        <v>28</v>
      </c>
      <c r="B76" s="431"/>
      <c r="C76" s="432"/>
      <c r="D76" s="432"/>
      <c r="E76" s="433"/>
      <c r="F76" s="214"/>
      <c r="G76" s="215"/>
      <c r="H76" s="215"/>
      <c r="I76" s="215"/>
      <c r="J76" s="215"/>
      <c r="K76" s="215"/>
      <c r="L76" s="215"/>
      <c r="M76" s="215"/>
      <c r="N76" s="215"/>
      <c r="O76" s="215"/>
      <c r="P76" s="215"/>
      <c r="Q76" s="216"/>
      <c r="R76" s="103">
        <f aca="true" t="shared" si="22" ref="R76:R81">SUM(F76:Q76)</f>
        <v>0</v>
      </c>
      <c r="T76" s="1"/>
    </row>
    <row r="77" spans="1:20" ht="16.5">
      <c r="A77" s="80" t="s">
        <v>29</v>
      </c>
      <c r="B77" s="431"/>
      <c r="C77" s="432"/>
      <c r="D77" s="432"/>
      <c r="E77" s="433"/>
      <c r="F77" s="214"/>
      <c r="G77" s="215"/>
      <c r="H77" s="215"/>
      <c r="I77" s="215"/>
      <c r="J77" s="215"/>
      <c r="K77" s="215"/>
      <c r="L77" s="215"/>
      <c r="M77" s="215"/>
      <c r="N77" s="215"/>
      <c r="O77" s="215"/>
      <c r="P77" s="215"/>
      <c r="Q77" s="216"/>
      <c r="R77" s="103">
        <f>SUM(F77:Q77)</f>
        <v>0</v>
      </c>
      <c r="T77" s="1"/>
    </row>
    <row r="78" spans="1:20" ht="16.5">
      <c r="A78" s="80" t="s">
        <v>30</v>
      </c>
      <c r="B78" s="431"/>
      <c r="C78" s="432"/>
      <c r="D78" s="432"/>
      <c r="E78" s="433"/>
      <c r="F78" s="214"/>
      <c r="G78" s="215"/>
      <c r="H78" s="215"/>
      <c r="I78" s="215"/>
      <c r="J78" s="215"/>
      <c r="K78" s="215"/>
      <c r="L78" s="215"/>
      <c r="M78" s="215"/>
      <c r="N78" s="215"/>
      <c r="O78" s="215"/>
      <c r="P78" s="215"/>
      <c r="Q78" s="216"/>
      <c r="R78" s="103">
        <f t="shared" si="22"/>
        <v>0</v>
      </c>
      <c r="T78" s="1"/>
    </row>
    <row r="79" spans="1:20" ht="16.5">
      <c r="A79" s="80" t="s">
        <v>31</v>
      </c>
      <c r="B79" s="431"/>
      <c r="C79" s="432"/>
      <c r="D79" s="432"/>
      <c r="E79" s="433"/>
      <c r="F79" s="214"/>
      <c r="G79" s="215"/>
      <c r="H79" s="215"/>
      <c r="I79" s="215"/>
      <c r="J79" s="215"/>
      <c r="K79" s="215"/>
      <c r="L79" s="215"/>
      <c r="M79" s="215"/>
      <c r="N79" s="215"/>
      <c r="O79" s="215"/>
      <c r="P79" s="215"/>
      <c r="Q79" s="216"/>
      <c r="R79" s="103">
        <f t="shared" si="22"/>
        <v>0</v>
      </c>
      <c r="T79" s="1"/>
    </row>
    <row r="80" spans="1:20" ht="16.5">
      <c r="A80" s="80" t="s">
        <v>32</v>
      </c>
      <c r="B80" s="431"/>
      <c r="C80" s="432"/>
      <c r="D80" s="432"/>
      <c r="E80" s="433"/>
      <c r="F80" s="214"/>
      <c r="G80" s="215"/>
      <c r="H80" s="215"/>
      <c r="I80" s="215"/>
      <c r="J80" s="215"/>
      <c r="K80" s="215"/>
      <c r="L80" s="215"/>
      <c r="M80" s="215"/>
      <c r="N80" s="215"/>
      <c r="O80" s="215"/>
      <c r="P80" s="215"/>
      <c r="Q80" s="216"/>
      <c r="R80" s="103">
        <f t="shared" si="22"/>
        <v>0</v>
      </c>
      <c r="T80" s="1"/>
    </row>
    <row r="81" spans="1:20" ht="17.25" thickBot="1">
      <c r="A81" s="80" t="s">
        <v>33</v>
      </c>
      <c r="B81" s="450"/>
      <c r="C81" s="451"/>
      <c r="D81" s="451"/>
      <c r="E81" s="452"/>
      <c r="F81" s="227"/>
      <c r="G81" s="228"/>
      <c r="H81" s="228"/>
      <c r="I81" s="228"/>
      <c r="J81" s="228"/>
      <c r="K81" s="228"/>
      <c r="L81" s="228"/>
      <c r="M81" s="228"/>
      <c r="N81" s="228"/>
      <c r="O81" s="228"/>
      <c r="P81" s="228"/>
      <c r="Q81" s="229"/>
      <c r="R81" s="131">
        <f t="shared" si="22"/>
        <v>0</v>
      </c>
      <c r="T81" s="1"/>
    </row>
    <row r="82" spans="1:20" ht="17.25" thickBot="1">
      <c r="A82" s="49"/>
      <c r="B82" s="49"/>
      <c r="C82" s="49"/>
      <c r="D82" s="49"/>
      <c r="E82" s="49"/>
      <c r="F82" s="145">
        <f aca="true" t="shared" si="23" ref="F82:R82">SUM(F75:F81)</f>
        <v>0</v>
      </c>
      <c r="G82" s="146">
        <f t="shared" si="23"/>
        <v>0</v>
      </c>
      <c r="H82" s="146">
        <f t="shared" si="23"/>
        <v>0</v>
      </c>
      <c r="I82" s="146">
        <f t="shared" si="23"/>
        <v>0</v>
      </c>
      <c r="J82" s="146">
        <f t="shared" si="23"/>
        <v>0</v>
      </c>
      <c r="K82" s="146">
        <f t="shared" si="23"/>
        <v>0</v>
      </c>
      <c r="L82" s="146">
        <f t="shared" si="23"/>
        <v>0</v>
      </c>
      <c r="M82" s="146">
        <f t="shared" si="23"/>
        <v>0</v>
      </c>
      <c r="N82" s="146">
        <f t="shared" si="23"/>
        <v>0</v>
      </c>
      <c r="O82" s="146">
        <f t="shared" si="23"/>
        <v>0</v>
      </c>
      <c r="P82" s="146">
        <f t="shared" si="23"/>
        <v>0</v>
      </c>
      <c r="Q82" s="147">
        <f t="shared" si="23"/>
        <v>0</v>
      </c>
      <c r="R82" s="54">
        <f t="shared" si="23"/>
        <v>0</v>
      </c>
      <c r="T82" s="1"/>
    </row>
    <row r="83" spans="1:20" ht="10.5" customHeight="1">
      <c r="A83" s="49"/>
      <c r="B83" s="49"/>
      <c r="C83" s="49"/>
      <c r="D83" s="49"/>
      <c r="E83" s="49"/>
      <c r="F83" s="53"/>
      <c r="G83" s="53"/>
      <c r="H83" s="53"/>
      <c r="I83" s="53"/>
      <c r="J83" s="53"/>
      <c r="K83" s="53"/>
      <c r="L83" s="53"/>
      <c r="M83" s="53"/>
      <c r="N83" s="53"/>
      <c r="O83" s="53"/>
      <c r="P83" s="53"/>
      <c r="Q83" s="53"/>
      <c r="R83" s="53"/>
      <c r="T83" s="1"/>
    </row>
    <row r="84" spans="1:20" ht="10.5" customHeight="1">
      <c r="A84" s="49"/>
      <c r="B84" s="49"/>
      <c r="C84" s="49"/>
      <c r="D84" s="49"/>
      <c r="E84" s="49"/>
      <c r="F84" s="49"/>
      <c r="G84" s="49"/>
      <c r="H84" s="49"/>
      <c r="I84" s="49"/>
      <c r="J84" s="49"/>
      <c r="K84" s="49"/>
      <c r="L84" s="49"/>
      <c r="M84" s="49"/>
      <c r="N84" s="49"/>
      <c r="O84" s="49"/>
      <c r="P84" s="49"/>
      <c r="Q84" s="49"/>
      <c r="R84" s="49"/>
      <c r="T84" s="1"/>
    </row>
    <row r="85" spans="1:20" ht="17.25" thickBot="1">
      <c r="A85" s="49" t="s">
        <v>34</v>
      </c>
      <c r="B85" s="49"/>
      <c r="C85" s="49"/>
      <c r="D85" s="49"/>
      <c r="E85" s="49"/>
      <c r="F85" s="49"/>
      <c r="G85" s="49"/>
      <c r="H85" s="49"/>
      <c r="I85" s="49"/>
      <c r="J85" s="49"/>
      <c r="K85" s="49"/>
      <c r="L85" s="49"/>
      <c r="M85" s="49"/>
      <c r="N85" s="49"/>
      <c r="O85" s="49"/>
      <c r="P85" s="49"/>
      <c r="Q85" s="49"/>
      <c r="R85" s="49"/>
      <c r="T85" s="1"/>
    </row>
    <row r="86" spans="1:20" ht="16.5">
      <c r="A86" s="80" t="s">
        <v>27</v>
      </c>
      <c r="B86" s="444" t="s">
        <v>156</v>
      </c>
      <c r="C86" s="445"/>
      <c r="D86" s="445"/>
      <c r="E86" s="446"/>
      <c r="F86" s="208"/>
      <c r="G86" s="209"/>
      <c r="H86" s="209"/>
      <c r="I86" s="209"/>
      <c r="J86" s="209"/>
      <c r="K86" s="209"/>
      <c r="L86" s="209"/>
      <c r="M86" s="209"/>
      <c r="N86" s="209"/>
      <c r="O86" s="209"/>
      <c r="P86" s="209">
        <v>1000</v>
      </c>
      <c r="Q86" s="210"/>
      <c r="R86" s="98">
        <f aca="true" t="shared" si="24" ref="R86:R92">SUM(F86:Q86)</f>
        <v>1000</v>
      </c>
      <c r="T86" s="1"/>
    </row>
    <row r="87" spans="1:20" ht="16.5">
      <c r="A87" s="80" t="s">
        <v>28</v>
      </c>
      <c r="B87" s="431"/>
      <c r="C87" s="432"/>
      <c r="D87" s="432"/>
      <c r="E87" s="433"/>
      <c r="F87" s="214"/>
      <c r="G87" s="215"/>
      <c r="H87" s="215"/>
      <c r="I87" s="215"/>
      <c r="J87" s="215"/>
      <c r="K87" s="215"/>
      <c r="L87" s="215"/>
      <c r="M87" s="215"/>
      <c r="N87" s="215"/>
      <c r="O87" s="215"/>
      <c r="P87" s="215"/>
      <c r="Q87" s="216"/>
      <c r="R87" s="103">
        <f t="shared" si="24"/>
        <v>0</v>
      </c>
      <c r="T87" s="1"/>
    </row>
    <row r="88" spans="1:20" ht="16.5">
      <c r="A88" s="80" t="s">
        <v>29</v>
      </c>
      <c r="B88" s="431"/>
      <c r="C88" s="432"/>
      <c r="D88" s="432"/>
      <c r="E88" s="433"/>
      <c r="F88" s="214"/>
      <c r="G88" s="215"/>
      <c r="H88" s="215"/>
      <c r="I88" s="215"/>
      <c r="J88" s="215"/>
      <c r="K88" s="215"/>
      <c r="L88" s="215"/>
      <c r="M88" s="215"/>
      <c r="N88" s="215"/>
      <c r="O88" s="215"/>
      <c r="P88" s="215"/>
      <c r="Q88" s="216"/>
      <c r="R88" s="103">
        <f t="shared" si="24"/>
        <v>0</v>
      </c>
      <c r="T88" s="1"/>
    </row>
    <row r="89" spans="1:20" ht="16.5">
      <c r="A89" s="80" t="s">
        <v>30</v>
      </c>
      <c r="B89" s="431"/>
      <c r="C89" s="432"/>
      <c r="D89" s="432"/>
      <c r="E89" s="433"/>
      <c r="F89" s="214"/>
      <c r="G89" s="215"/>
      <c r="H89" s="215"/>
      <c r="I89" s="215"/>
      <c r="J89" s="215"/>
      <c r="K89" s="215"/>
      <c r="L89" s="215"/>
      <c r="M89" s="215"/>
      <c r="N89" s="215"/>
      <c r="O89" s="215"/>
      <c r="P89" s="215"/>
      <c r="Q89" s="216"/>
      <c r="R89" s="103">
        <f t="shared" si="24"/>
        <v>0</v>
      </c>
      <c r="T89" s="1"/>
    </row>
    <row r="90" spans="1:20" ht="16.5">
      <c r="A90" s="80" t="s">
        <v>31</v>
      </c>
      <c r="B90" s="431"/>
      <c r="C90" s="432"/>
      <c r="D90" s="432"/>
      <c r="E90" s="433"/>
      <c r="F90" s="214"/>
      <c r="G90" s="215"/>
      <c r="H90" s="215"/>
      <c r="I90" s="215"/>
      <c r="J90" s="215"/>
      <c r="K90" s="215"/>
      <c r="L90" s="215"/>
      <c r="M90" s="215"/>
      <c r="N90" s="215"/>
      <c r="O90" s="215"/>
      <c r="P90" s="215"/>
      <c r="Q90" s="216"/>
      <c r="R90" s="103">
        <f t="shared" si="24"/>
        <v>0</v>
      </c>
      <c r="T90" s="1"/>
    </row>
    <row r="91" spans="1:20" ht="16.5">
      <c r="A91" s="80" t="s">
        <v>32</v>
      </c>
      <c r="B91" s="431"/>
      <c r="C91" s="432"/>
      <c r="D91" s="432"/>
      <c r="E91" s="433"/>
      <c r="F91" s="214"/>
      <c r="G91" s="215"/>
      <c r="H91" s="215"/>
      <c r="I91" s="215"/>
      <c r="J91" s="215"/>
      <c r="K91" s="215"/>
      <c r="L91" s="215"/>
      <c r="M91" s="215"/>
      <c r="N91" s="215"/>
      <c r="O91" s="215"/>
      <c r="P91" s="215"/>
      <c r="Q91" s="216"/>
      <c r="R91" s="103">
        <f t="shared" si="24"/>
        <v>0</v>
      </c>
      <c r="T91" s="1"/>
    </row>
    <row r="92" spans="1:20" ht="17.25" thickBot="1">
      <c r="A92" s="80" t="s">
        <v>33</v>
      </c>
      <c r="B92" s="450"/>
      <c r="C92" s="451"/>
      <c r="D92" s="451"/>
      <c r="E92" s="452"/>
      <c r="F92" s="227"/>
      <c r="G92" s="228"/>
      <c r="H92" s="228"/>
      <c r="I92" s="228"/>
      <c r="J92" s="228"/>
      <c r="K92" s="228"/>
      <c r="L92" s="228"/>
      <c r="M92" s="228"/>
      <c r="N92" s="228"/>
      <c r="O92" s="228"/>
      <c r="P92" s="228"/>
      <c r="Q92" s="229"/>
      <c r="R92" s="131">
        <f t="shared" si="24"/>
        <v>0</v>
      </c>
      <c r="T92" s="1"/>
    </row>
    <row r="93" spans="1:20" ht="17.25" thickBot="1">
      <c r="A93" s="49"/>
      <c r="B93" s="49"/>
      <c r="C93" s="49"/>
      <c r="D93" s="49"/>
      <c r="E93" s="49"/>
      <c r="F93" s="145">
        <f aca="true" t="shared" si="25" ref="F93:R93">SUM(F86:F92)</f>
        <v>0</v>
      </c>
      <c r="G93" s="146">
        <f t="shared" si="25"/>
        <v>0</v>
      </c>
      <c r="H93" s="146">
        <f t="shared" si="25"/>
        <v>0</v>
      </c>
      <c r="I93" s="146">
        <f t="shared" si="25"/>
        <v>0</v>
      </c>
      <c r="J93" s="146">
        <f t="shared" si="25"/>
        <v>0</v>
      </c>
      <c r="K93" s="146">
        <f t="shared" si="25"/>
        <v>0</v>
      </c>
      <c r="L93" s="146">
        <f t="shared" si="25"/>
        <v>0</v>
      </c>
      <c r="M93" s="146">
        <f t="shared" si="25"/>
        <v>0</v>
      </c>
      <c r="N93" s="146">
        <f t="shared" si="25"/>
        <v>0</v>
      </c>
      <c r="O93" s="146">
        <f t="shared" si="25"/>
        <v>0</v>
      </c>
      <c r="P93" s="146">
        <f t="shared" si="25"/>
        <v>1000</v>
      </c>
      <c r="Q93" s="147">
        <f t="shared" si="25"/>
        <v>0</v>
      </c>
      <c r="R93" s="54">
        <f t="shared" si="25"/>
        <v>1000</v>
      </c>
      <c r="T93" s="1"/>
    </row>
    <row r="94" spans="1:20" ht="10.5" customHeight="1">
      <c r="A94" s="49"/>
      <c r="B94" s="49"/>
      <c r="C94" s="49"/>
      <c r="D94" s="49"/>
      <c r="E94" s="49"/>
      <c r="F94" s="53"/>
      <c r="G94" s="53"/>
      <c r="H94" s="53"/>
      <c r="I94" s="53"/>
      <c r="J94" s="53"/>
      <c r="K94" s="53"/>
      <c r="L94" s="53"/>
      <c r="M94" s="53"/>
      <c r="N94" s="53"/>
      <c r="O94" s="53"/>
      <c r="P94" s="53"/>
      <c r="Q94" s="53"/>
      <c r="R94" s="53"/>
      <c r="T94" s="2"/>
    </row>
    <row r="95" spans="1:20" ht="21.75" customHeight="1">
      <c r="A95" s="71" t="s">
        <v>59</v>
      </c>
      <c r="B95" s="69"/>
      <c r="C95" s="70"/>
      <c r="D95" s="70"/>
      <c r="E95" s="70"/>
      <c r="F95" s="53"/>
      <c r="G95" s="53"/>
      <c r="H95" s="49"/>
      <c r="I95" s="49"/>
      <c r="J95" s="49"/>
      <c r="K95" s="49"/>
      <c r="L95" s="49"/>
      <c r="M95" s="49"/>
      <c r="N95" s="49"/>
      <c r="O95" s="49"/>
      <c r="P95" s="49"/>
      <c r="Q95" s="49"/>
      <c r="R95" s="53"/>
      <c r="T95" s="1"/>
    </row>
    <row r="96" spans="1:20" ht="6" customHeight="1">
      <c r="A96" s="72"/>
      <c r="B96" s="69"/>
      <c r="C96" s="70"/>
      <c r="D96" s="70"/>
      <c r="E96" s="70"/>
      <c r="F96" s="53"/>
      <c r="G96" s="53"/>
      <c r="H96" s="49"/>
      <c r="I96" s="62"/>
      <c r="J96" s="62"/>
      <c r="K96" s="62"/>
      <c r="L96" s="49"/>
      <c r="M96" s="49"/>
      <c r="N96" s="49"/>
      <c r="O96" s="49"/>
      <c r="P96" s="49"/>
      <c r="Q96" s="49"/>
      <c r="R96" s="53"/>
      <c r="T96" s="1"/>
    </row>
    <row r="97" spans="1:20" ht="18" customHeight="1" thickBot="1">
      <c r="A97" s="72" t="s">
        <v>15</v>
      </c>
      <c r="B97" s="69"/>
      <c r="C97" s="70"/>
      <c r="D97" s="70"/>
      <c r="E97" s="70"/>
      <c r="F97" s="53"/>
      <c r="G97" s="53"/>
      <c r="H97" s="49"/>
      <c r="I97" s="62"/>
      <c r="J97" s="62"/>
      <c r="K97" s="62"/>
      <c r="L97" s="49"/>
      <c r="M97" s="49"/>
      <c r="N97" s="49"/>
      <c r="O97" s="49"/>
      <c r="P97" s="49"/>
      <c r="Q97" s="49"/>
      <c r="R97" s="53"/>
      <c r="T97" s="1"/>
    </row>
    <row r="98" spans="1:20" ht="16.5" customHeight="1" thickBot="1">
      <c r="A98" s="73"/>
      <c r="B98" s="56" t="s">
        <v>64</v>
      </c>
      <c r="C98" s="149"/>
      <c r="D98" s="149"/>
      <c r="E98" s="162"/>
      <c r="F98" s="163" t="e">
        <f aca="true" t="shared" si="26" ref="F98:Q98">F71</f>
        <v>#VALUE!</v>
      </c>
      <c r="G98" s="164" t="e">
        <f t="shared" si="26"/>
        <v>#VALUE!</v>
      </c>
      <c r="H98" s="164" t="e">
        <f t="shared" si="26"/>
        <v>#VALUE!</v>
      </c>
      <c r="I98" s="164" t="e">
        <f t="shared" si="26"/>
        <v>#VALUE!</v>
      </c>
      <c r="J98" s="164" t="e">
        <f t="shared" si="26"/>
        <v>#VALUE!</v>
      </c>
      <c r="K98" s="164" t="e">
        <f t="shared" si="26"/>
        <v>#VALUE!</v>
      </c>
      <c r="L98" s="164" t="e">
        <f t="shared" si="26"/>
        <v>#VALUE!</v>
      </c>
      <c r="M98" s="164" t="e">
        <f t="shared" si="26"/>
        <v>#VALUE!</v>
      </c>
      <c r="N98" s="164" t="e">
        <f t="shared" si="26"/>
        <v>#VALUE!</v>
      </c>
      <c r="O98" s="164" t="e">
        <f t="shared" si="26"/>
        <v>#VALUE!</v>
      </c>
      <c r="P98" s="164" t="e">
        <f t="shared" si="26"/>
        <v>#VALUE!</v>
      </c>
      <c r="Q98" s="165" t="e">
        <f t="shared" si="26"/>
        <v>#VALUE!</v>
      </c>
      <c r="R98" s="114" t="e">
        <f>SUM(F98:Q98)</f>
        <v>#VALUE!</v>
      </c>
      <c r="T98" s="1"/>
    </row>
    <row r="99" spans="1:20" ht="16.5">
      <c r="A99" s="73"/>
      <c r="B99" s="74" t="s">
        <v>52</v>
      </c>
      <c r="C99" s="57"/>
      <c r="D99" s="57"/>
      <c r="E99" s="136"/>
      <c r="F99" s="137">
        <f>F114</f>
        <v>154.76</v>
      </c>
      <c r="G99" s="138">
        <f aca="true" t="shared" si="27" ref="G99:P99">G114</f>
        <v>157.4</v>
      </c>
      <c r="H99" s="138">
        <f t="shared" si="27"/>
        <v>107.84</v>
      </c>
      <c r="I99" s="138">
        <f t="shared" si="27"/>
        <v>161.24</v>
      </c>
      <c r="J99" s="138">
        <f t="shared" si="27"/>
        <v>161.34</v>
      </c>
      <c r="K99" s="138">
        <f t="shared" si="27"/>
        <v>152.41</v>
      </c>
      <c r="L99" s="138">
        <f t="shared" si="27"/>
        <v>179.18</v>
      </c>
      <c r="M99" s="138">
        <f t="shared" si="27"/>
        <v>107.49</v>
      </c>
      <c r="N99" s="138">
        <f t="shared" si="27"/>
        <v>161.65</v>
      </c>
      <c r="O99" s="138">
        <f t="shared" si="27"/>
        <v>185.16</v>
      </c>
      <c r="P99" s="138">
        <f t="shared" si="27"/>
        <v>168.52</v>
      </c>
      <c r="Q99" s="75">
        <f>Q114</f>
        <v>123.57</v>
      </c>
      <c r="R99" s="98">
        <f>SUM(F99:Q99)</f>
        <v>1820.5600000000002</v>
      </c>
      <c r="T99" s="1"/>
    </row>
    <row r="100" spans="1:20" ht="17.25" thickBot="1">
      <c r="A100" s="73"/>
      <c r="B100" s="59" t="s">
        <v>58</v>
      </c>
      <c r="C100" s="112"/>
      <c r="D100" s="112"/>
      <c r="E100" s="139"/>
      <c r="F100" s="227">
        <v>10</v>
      </c>
      <c r="G100" s="228">
        <v>10</v>
      </c>
      <c r="H100" s="228">
        <v>10</v>
      </c>
      <c r="I100" s="228">
        <v>10</v>
      </c>
      <c r="J100" s="228">
        <v>10</v>
      </c>
      <c r="K100" s="228">
        <v>10</v>
      </c>
      <c r="L100" s="228">
        <v>10</v>
      </c>
      <c r="M100" s="228">
        <v>10</v>
      </c>
      <c r="N100" s="228">
        <v>10</v>
      </c>
      <c r="O100" s="228">
        <v>10</v>
      </c>
      <c r="P100" s="228">
        <v>10</v>
      </c>
      <c r="Q100" s="229">
        <v>10</v>
      </c>
      <c r="R100" s="131">
        <f>SUM(F100:Q100)</f>
        <v>120</v>
      </c>
      <c r="T100" s="1"/>
    </row>
    <row r="101" spans="1:20" ht="17.25" thickBot="1">
      <c r="A101" s="73"/>
      <c r="B101" s="258" t="s">
        <v>129</v>
      </c>
      <c r="C101" s="70"/>
      <c r="D101" s="70"/>
      <c r="E101" s="148"/>
      <c r="F101" s="204">
        <f aca="true" t="shared" si="28" ref="F101:Q101">IF($C$11&lt;1,"",$C$11)</f>
        <v>37.5</v>
      </c>
      <c r="G101" s="205">
        <f t="shared" si="28"/>
        <v>37.5</v>
      </c>
      <c r="H101" s="205">
        <f t="shared" si="28"/>
        <v>37.5</v>
      </c>
      <c r="I101" s="205">
        <f t="shared" si="28"/>
        <v>37.5</v>
      </c>
      <c r="J101" s="205">
        <f t="shared" si="28"/>
        <v>37.5</v>
      </c>
      <c r="K101" s="205">
        <f t="shared" si="28"/>
        <v>37.5</v>
      </c>
      <c r="L101" s="205">
        <v>35</v>
      </c>
      <c r="M101" s="205">
        <v>35</v>
      </c>
      <c r="N101" s="205">
        <f t="shared" si="28"/>
        <v>37.5</v>
      </c>
      <c r="O101" s="205">
        <f t="shared" si="28"/>
        <v>37.5</v>
      </c>
      <c r="P101" s="205">
        <f t="shared" si="28"/>
        <v>37.5</v>
      </c>
      <c r="Q101" s="206">
        <f t="shared" si="28"/>
        <v>37.5</v>
      </c>
      <c r="R101" s="259"/>
      <c r="T101" s="1"/>
    </row>
    <row r="102" spans="1:20" ht="17.25" thickBot="1">
      <c r="A102" s="73"/>
      <c r="B102" s="59" t="s">
        <v>22</v>
      </c>
      <c r="C102" s="112"/>
      <c r="D102" s="112"/>
      <c r="E102" s="139"/>
      <c r="F102" s="140">
        <f>ROUND((F101*(52-$C$13-$C$12))/12,2)+F100</f>
        <v>150.63</v>
      </c>
      <c r="G102" s="141">
        <f aca="true" t="shared" si="29" ref="G102:Q102">ROUND((G101*(52-$C$13-$C$12))/12,2)+G100</f>
        <v>150.63</v>
      </c>
      <c r="H102" s="141">
        <f t="shared" si="29"/>
        <v>150.63</v>
      </c>
      <c r="I102" s="141">
        <f t="shared" si="29"/>
        <v>150.63</v>
      </c>
      <c r="J102" s="141">
        <f t="shared" si="29"/>
        <v>150.63</v>
      </c>
      <c r="K102" s="141">
        <f t="shared" si="29"/>
        <v>150.63</v>
      </c>
      <c r="L102" s="141">
        <f t="shared" si="29"/>
        <v>141.25</v>
      </c>
      <c r="M102" s="141">
        <f t="shared" si="29"/>
        <v>141.25</v>
      </c>
      <c r="N102" s="141">
        <f t="shared" si="29"/>
        <v>150.63</v>
      </c>
      <c r="O102" s="141">
        <f t="shared" si="29"/>
        <v>150.63</v>
      </c>
      <c r="P102" s="141">
        <f t="shared" si="29"/>
        <v>150.63</v>
      </c>
      <c r="Q102" s="142">
        <f t="shared" si="29"/>
        <v>150.63</v>
      </c>
      <c r="R102" s="207">
        <f>SUM(F102:Q102)</f>
        <v>1788.8000000000002</v>
      </c>
      <c r="T102" s="1"/>
    </row>
    <row r="103" spans="1:20" ht="17.25" thickBot="1">
      <c r="A103" s="78"/>
      <c r="B103" s="79" t="s">
        <v>14</v>
      </c>
      <c r="C103" s="430"/>
      <c r="D103" s="430"/>
      <c r="E103" s="430"/>
      <c r="F103" s="132" t="e">
        <f>IF(F102=0,0,ROUND(F98/F102,2))</f>
        <v>#VALUE!</v>
      </c>
      <c r="G103" s="143" t="e">
        <f aca="true" t="shared" si="30" ref="G103:Q103">IF(G102=0,0,ROUND(G98/G102,2))</f>
        <v>#VALUE!</v>
      </c>
      <c r="H103" s="143" t="e">
        <f t="shared" si="30"/>
        <v>#VALUE!</v>
      </c>
      <c r="I103" s="143" t="e">
        <f t="shared" si="30"/>
        <v>#VALUE!</v>
      </c>
      <c r="J103" s="143" t="e">
        <f t="shared" si="30"/>
        <v>#VALUE!</v>
      </c>
      <c r="K103" s="143" t="e">
        <f t="shared" si="30"/>
        <v>#VALUE!</v>
      </c>
      <c r="L103" s="143" t="e">
        <f t="shared" si="30"/>
        <v>#VALUE!</v>
      </c>
      <c r="M103" s="143" t="e">
        <f t="shared" si="30"/>
        <v>#VALUE!</v>
      </c>
      <c r="N103" s="143" t="e">
        <f t="shared" si="30"/>
        <v>#VALUE!</v>
      </c>
      <c r="O103" s="143" t="e">
        <f t="shared" si="30"/>
        <v>#VALUE!</v>
      </c>
      <c r="P103" s="143" t="e">
        <f t="shared" si="30"/>
        <v>#VALUE!</v>
      </c>
      <c r="Q103" s="144" t="e">
        <f t="shared" si="30"/>
        <v>#VALUE!</v>
      </c>
      <c r="R103" s="54" t="e">
        <f>AVERAGE(F103:Q103)</f>
        <v>#VALUE!</v>
      </c>
      <c r="T103" s="1"/>
    </row>
    <row r="104" spans="1:21" ht="16.5" customHeight="1">
      <c r="A104" s="71"/>
      <c r="B104" s="69"/>
      <c r="C104" s="70"/>
      <c r="D104" s="70"/>
      <c r="E104" s="70"/>
      <c r="F104" s="53"/>
      <c r="G104" s="53"/>
      <c r="H104" s="49"/>
      <c r="I104" s="49"/>
      <c r="J104" s="49"/>
      <c r="K104" s="49"/>
      <c r="L104" s="49"/>
      <c r="M104" s="49"/>
      <c r="N104" s="49"/>
      <c r="O104" s="49"/>
      <c r="P104" s="49"/>
      <c r="Q104" s="49"/>
      <c r="R104" s="53"/>
      <c r="T104" s="53"/>
      <c r="U104" s="2"/>
    </row>
    <row r="105" spans="1:21" ht="21.75" customHeight="1">
      <c r="A105" s="71"/>
      <c r="B105" s="69"/>
      <c r="C105" s="70"/>
      <c r="D105" s="70"/>
      <c r="E105" s="70"/>
      <c r="F105" s="53"/>
      <c r="G105" s="53"/>
      <c r="H105" s="49"/>
      <c r="I105" s="49"/>
      <c r="J105" s="49"/>
      <c r="K105" s="49"/>
      <c r="L105" s="49"/>
      <c r="M105" s="49"/>
      <c r="N105" s="49"/>
      <c r="O105" s="49"/>
      <c r="P105" s="49"/>
      <c r="Q105" s="49"/>
      <c r="R105" s="53"/>
      <c r="T105" s="53"/>
      <c r="U105" s="2"/>
    </row>
    <row r="106" spans="1:21" ht="7.5" customHeight="1">
      <c r="A106" s="72"/>
      <c r="B106" s="69"/>
      <c r="C106" s="70"/>
      <c r="D106" s="70"/>
      <c r="E106" s="70"/>
      <c r="F106" s="53"/>
      <c r="G106" s="53"/>
      <c r="H106" s="49"/>
      <c r="I106" s="62"/>
      <c r="J106" s="62"/>
      <c r="K106" s="62"/>
      <c r="L106" s="49"/>
      <c r="M106" s="49"/>
      <c r="N106" s="49"/>
      <c r="O106" s="49"/>
      <c r="P106" s="49"/>
      <c r="Q106" s="49"/>
      <c r="R106" s="53"/>
      <c r="T106" s="53"/>
      <c r="U106" s="2"/>
    </row>
    <row r="107" spans="1:21" ht="7.5" customHeight="1">
      <c r="A107" s="72"/>
      <c r="B107" s="69"/>
      <c r="C107" s="70"/>
      <c r="D107" s="70"/>
      <c r="E107" s="70"/>
      <c r="F107" s="53"/>
      <c r="G107" s="53"/>
      <c r="H107" s="49"/>
      <c r="I107" s="62"/>
      <c r="J107" s="62"/>
      <c r="K107" s="62"/>
      <c r="L107" s="49"/>
      <c r="M107" s="49"/>
      <c r="N107" s="49"/>
      <c r="O107" s="49"/>
      <c r="P107" s="49"/>
      <c r="Q107" s="49"/>
      <c r="R107" s="53"/>
      <c r="T107" s="53"/>
      <c r="U107" s="2"/>
    </row>
    <row r="108" spans="1:20" ht="16.5" customHeight="1" thickBot="1">
      <c r="A108" s="72" t="s">
        <v>78</v>
      </c>
      <c r="B108" s="69"/>
      <c r="C108" s="70"/>
      <c r="D108" s="70"/>
      <c r="E108" s="70"/>
      <c r="F108" s="53"/>
      <c r="G108" s="53"/>
      <c r="H108" s="53"/>
      <c r="I108" s="53"/>
      <c r="J108" s="53"/>
      <c r="K108" s="53"/>
      <c r="L108" s="53"/>
      <c r="M108" s="53"/>
      <c r="N108" s="53"/>
      <c r="O108" s="53"/>
      <c r="P108" s="53"/>
      <c r="Q108" s="53"/>
      <c r="R108" s="53"/>
      <c r="T108" s="1"/>
    </row>
    <row r="109" spans="1:20" ht="16.5" customHeight="1">
      <c r="A109" s="69"/>
      <c r="B109" s="230" t="s">
        <v>72</v>
      </c>
      <c r="C109" s="231"/>
      <c r="D109" s="231"/>
      <c r="E109" s="232"/>
      <c r="F109" s="208">
        <v>154.76</v>
      </c>
      <c r="G109" s="209">
        <v>157.4</v>
      </c>
      <c r="H109" s="209">
        <v>107.84</v>
      </c>
      <c r="I109" s="209">
        <v>161.24</v>
      </c>
      <c r="J109" s="209">
        <v>161.34</v>
      </c>
      <c r="K109" s="209">
        <v>152.41</v>
      </c>
      <c r="L109" s="209">
        <v>179.18</v>
      </c>
      <c r="M109" s="209">
        <v>107.49</v>
      </c>
      <c r="N109" s="209">
        <v>161.65</v>
      </c>
      <c r="O109" s="209">
        <v>185.16</v>
      </c>
      <c r="P109" s="209">
        <v>168.52</v>
      </c>
      <c r="Q109" s="210">
        <v>123.57</v>
      </c>
      <c r="R109" s="98">
        <f aca="true" t="shared" si="31" ref="R109:R114">SUM(F109:Q109)</f>
        <v>1820.5600000000002</v>
      </c>
      <c r="T109" s="1"/>
    </row>
    <row r="110" spans="1:20" ht="16.5" customHeight="1">
      <c r="A110" s="69"/>
      <c r="B110" s="233" t="s">
        <v>73</v>
      </c>
      <c r="C110" s="234"/>
      <c r="D110" s="234"/>
      <c r="E110" s="235"/>
      <c r="F110" s="214"/>
      <c r="G110" s="215"/>
      <c r="H110" s="215"/>
      <c r="I110" s="215"/>
      <c r="J110" s="215"/>
      <c r="K110" s="215"/>
      <c r="L110" s="215"/>
      <c r="M110" s="215"/>
      <c r="N110" s="215"/>
      <c r="O110" s="215"/>
      <c r="P110" s="215"/>
      <c r="Q110" s="216"/>
      <c r="R110" s="103">
        <f t="shared" si="31"/>
        <v>0</v>
      </c>
      <c r="T110" s="1"/>
    </row>
    <row r="111" spans="1:18" ht="16.5" customHeight="1">
      <c r="A111" s="69"/>
      <c r="B111" s="233" t="s">
        <v>74</v>
      </c>
      <c r="C111" s="234"/>
      <c r="D111" s="234"/>
      <c r="E111" s="235"/>
      <c r="F111" s="214"/>
      <c r="G111" s="215"/>
      <c r="H111" s="215"/>
      <c r="I111" s="215"/>
      <c r="J111" s="215"/>
      <c r="K111" s="215"/>
      <c r="L111" s="215"/>
      <c r="M111" s="215"/>
      <c r="N111" s="215"/>
      <c r="O111" s="215"/>
      <c r="P111" s="215"/>
      <c r="Q111" s="216"/>
      <c r="R111" s="103">
        <f t="shared" si="31"/>
        <v>0</v>
      </c>
    </row>
    <row r="112" spans="1:21" ht="16.5" customHeight="1">
      <c r="A112" s="69"/>
      <c r="B112" s="236" t="s">
        <v>75</v>
      </c>
      <c r="C112" s="237"/>
      <c r="D112" s="237"/>
      <c r="E112" s="238"/>
      <c r="F112" s="214"/>
      <c r="G112" s="215"/>
      <c r="H112" s="215"/>
      <c r="I112" s="215"/>
      <c r="J112" s="215"/>
      <c r="K112" s="215"/>
      <c r="L112" s="215"/>
      <c r="M112" s="215"/>
      <c r="N112" s="215"/>
      <c r="O112" s="215"/>
      <c r="P112" s="215"/>
      <c r="Q112" s="216"/>
      <c r="R112" s="103">
        <f t="shared" si="31"/>
        <v>0</v>
      </c>
      <c r="U112" s="2"/>
    </row>
    <row r="113" spans="1:21" ht="16.5" customHeight="1" thickBot="1">
      <c r="A113" s="69"/>
      <c r="B113" s="239" t="s">
        <v>170</v>
      </c>
      <c r="C113" s="240"/>
      <c r="D113" s="240"/>
      <c r="E113" s="241"/>
      <c r="F113" s="227"/>
      <c r="G113" s="228"/>
      <c r="H113" s="228"/>
      <c r="I113" s="228"/>
      <c r="J113" s="228"/>
      <c r="K113" s="228"/>
      <c r="L113" s="228"/>
      <c r="M113" s="228"/>
      <c r="N113" s="228"/>
      <c r="O113" s="228"/>
      <c r="P113" s="228"/>
      <c r="Q113" s="229"/>
      <c r="R113" s="131">
        <f t="shared" si="31"/>
        <v>0</v>
      </c>
      <c r="U113" s="2"/>
    </row>
    <row r="114" spans="1:21" ht="16.5" customHeight="1" thickBot="1">
      <c r="A114" s="69"/>
      <c r="B114" s="79" t="s">
        <v>77</v>
      </c>
      <c r="C114" s="430"/>
      <c r="D114" s="430"/>
      <c r="E114" s="430"/>
      <c r="F114" s="132">
        <f>SUM(F109:F113)</f>
        <v>154.76</v>
      </c>
      <c r="G114" s="143">
        <f aca="true" t="shared" si="32" ref="G114:Q114">SUM(G109:G113)</f>
        <v>157.4</v>
      </c>
      <c r="H114" s="143">
        <f t="shared" si="32"/>
        <v>107.84</v>
      </c>
      <c r="I114" s="143">
        <f t="shared" si="32"/>
        <v>161.24</v>
      </c>
      <c r="J114" s="143">
        <f t="shared" si="32"/>
        <v>161.34</v>
      </c>
      <c r="K114" s="143">
        <f t="shared" si="32"/>
        <v>152.41</v>
      </c>
      <c r="L114" s="143">
        <f t="shared" si="32"/>
        <v>179.18</v>
      </c>
      <c r="M114" s="143">
        <f t="shared" si="32"/>
        <v>107.49</v>
      </c>
      <c r="N114" s="143">
        <f t="shared" si="32"/>
        <v>161.65</v>
      </c>
      <c r="O114" s="143">
        <f t="shared" si="32"/>
        <v>185.16</v>
      </c>
      <c r="P114" s="143">
        <f t="shared" si="32"/>
        <v>168.52</v>
      </c>
      <c r="Q114" s="144">
        <f t="shared" si="32"/>
        <v>123.57</v>
      </c>
      <c r="R114" s="54">
        <f t="shared" si="31"/>
        <v>1820.5600000000002</v>
      </c>
      <c r="U114" s="2"/>
    </row>
    <row r="115" spans="1:21" ht="7.5" customHeight="1">
      <c r="A115" s="72"/>
      <c r="B115" s="69"/>
      <c r="C115" s="70"/>
      <c r="D115" s="70"/>
      <c r="E115" s="70"/>
      <c r="F115" s="53"/>
      <c r="G115" s="53"/>
      <c r="H115" s="49"/>
      <c r="I115" s="62"/>
      <c r="J115" s="62"/>
      <c r="K115" s="62"/>
      <c r="L115" s="49"/>
      <c r="M115" s="49"/>
      <c r="N115" s="49"/>
      <c r="O115" s="49"/>
      <c r="P115" s="49"/>
      <c r="Q115" s="49"/>
      <c r="R115" s="53"/>
      <c r="T115" s="53"/>
      <c r="U115" s="2"/>
    </row>
    <row r="116" spans="1:18" ht="17.25" thickBot="1">
      <c r="A116" s="72" t="s">
        <v>79</v>
      </c>
      <c r="B116" s="69"/>
      <c r="C116" s="70"/>
      <c r="D116" s="70"/>
      <c r="E116" s="70"/>
      <c r="F116" s="53"/>
      <c r="G116" s="53"/>
      <c r="H116" s="53"/>
      <c r="I116" s="53"/>
      <c r="J116" s="53"/>
      <c r="K116" s="53"/>
      <c r="L116" s="53"/>
      <c r="M116" s="53"/>
      <c r="N116" s="53"/>
      <c r="O116" s="53"/>
      <c r="P116" s="53"/>
      <c r="Q116" s="53"/>
      <c r="R116" s="53"/>
    </row>
    <row r="117" spans="1:21" ht="17.25" thickBot="1">
      <c r="A117" s="425" t="str">
        <f>B109</f>
        <v>Projekt 1</v>
      </c>
      <c r="B117" s="248" t="s">
        <v>16</v>
      </c>
      <c r="C117" s="162"/>
      <c r="D117" s="162"/>
      <c r="E117" s="162"/>
      <c r="F117" s="163" t="e">
        <f>F$103*F$109</f>
        <v>#VALUE!</v>
      </c>
      <c r="G117" s="164" t="e">
        <f>G$103*G$109</f>
        <v>#VALUE!</v>
      </c>
      <c r="H117" s="164" t="e">
        <f aca="true" t="shared" si="33" ref="H117:Q117">H$103*H$109</f>
        <v>#VALUE!</v>
      </c>
      <c r="I117" s="164" t="e">
        <f t="shared" si="33"/>
        <v>#VALUE!</v>
      </c>
      <c r="J117" s="164" t="e">
        <f t="shared" si="33"/>
        <v>#VALUE!</v>
      </c>
      <c r="K117" s="164" t="e">
        <f t="shared" si="33"/>
        <v>#VALUE!</v>
      </c>
      <c r="L117" s="164" t="e">
        <f t="shared" si="33"/>
        <v>#VALUE!</v>
      </c>
      <c r="M117" s="164" t="e">
        <f t="shared" si="33"/>
        <v>#VALUE!</v>
      </c>
      <c r="N117" s="164" t="e">
        <f t="shared" si="33"/>
        <v>#VALUE!</v>
      </c>
      <c r="O117" s="164" t="e">
        <f t="shared" si="33"/>
        <v>#VALUE!</v>
      </c>
      <c r="P117" s="164" t="e">
        <f t="shared" si="33"/>
        <v>#VALUE!</v>
      </c>
      <c r="Q117" s="165" t="e">
        <f t="shared" si="33"/>
        <v>#VALUE!</v>
      </c>
      <c r="R117" s="58" t="e">
        <f>SUM(F117:Q117)</f>
        <v>#VALUE!</v>
      </c>
      <c r="T117" s="310" t="e">
        <f>IF($O$12="ja","",R117)</f>
        <v>#VALUE!</v>
      </c>
      <c r="U117" s="2"/>
    </row>
    <row r="118" spans="1:21" ht="16.5">
      <c r="A118" s="426"/>
      <c r="B118" s="249" t="s">
        <v>60</v>
      </c>
      <c r="C118" s="172"/>
      <c r="D118" s="172"/>
      <c r="E118" s="172"/>
      <c r="F118" s="173">
        <f>IF(F$114=0,0,F$109/F$114)</f>
        <v>1</v>
      </c>
      <c r="G118" s="174">
        <f aca="true" t="shared" si="34" ref="G118:Q118">IF(G$114=0,0,G$109/G$114)</f>
        <v>1</v>
      </c>
      <c r="H118" s="174">
        <f t="shared" si="34"/>
        <v>1</v>
      </c>
      <c r="I118" s="174">
        <f t="shared" si="34"/>
        <v>1</v>
      </c>
      <c r="J118" s="174">
        <f t="shared" si="34"/>
        <v>1</v>
      </c>
      <c r="K118" s="174">
        <f t="shared" si="34"/>
        <v>1</v>
      </c>
      <c r="L118" s="174">
        <f t="shared" si="34"/>
        <v>1</v>
      </c>
      <c r="M118" s="174">
        <f t="shared" si="34"/>
        <v>1</v>
      </c>
      <c r="N118" s="174">
        <f t="shared" si="34"/>
        <v>1</v>
      </c>
      <c r="O118" s="174">
        <f t="shared" si="34"/>
        <v>1</v>
      </c>
      <c r="P118" s="174">
        <f t="shared" si="34"/>
        <v>1</v>
      </c>
      <c r="Q118" s="175">
        <f t="shared" si="34"/>
        <v>1</v>
      </c>
      <c r="R118" s="176">
        <f>IF($R$114=0,0,R$109/$R$114)</f>
        <v>1</v>
      </c>
      <c r="U118" s="2"/>
    </row>
    <row r="119" spans="1:21" ht="17.25" thickBot="1">
      <c r="A119" s="426"/>
      <c r="B119" s="250" t="s">
        <v>63</v>
      </c>
      <c r="C119" s="177"/>
      <c r="D119" s="177"/>
      <c r="E119" s="177"/>
      <c r="F119" s="178" t="e">
        <f>F118*F$71</f>
        <v>#VALUE!</v>
      </c>
      <c r="G119" s="179" t="e">
        <f aca="true" t="shared" si="35" ref="G119:Q119">G118*G$71</f>
        <v>#VALUE!</v>
      </c>
      <c r="H119" s="179" t="e">
        <f t="shared" si="35"/>
        <v>#VALUE!</v>
      </c>
      <c r="I119" s="179" t="e">
        <f t="shared" si="35"/>
        <v>#VALUE!</v>
      </c>
      <c r="J119" s="179" t="e">
        <f t="shared" si="35"/>
        <v>#VALUE!</v>
      </c>
      <c r="K119" s="179" t="e">
        <f t="shared" si="35"/>
        <v>#VALUE!</v>
      </c>
      <c r="L119" s="179" t="e">
        <f t="shared" si="35"/>
        <v>#VALUE!</v>
      </c>
      <c r="M119" s="179" t="e">
        <f t="shared" si="35"/>
        <v>#VALUE!</v>
      </c>
      <c r="N119" s="179" t="e">
        <f t="shared" si="35"/>
        <v>#VALUE!</v>
      </c>
      <c r="O119" s="179" t="e">
        <f t="shared" si="35"/>
        <v>#VALUE!</v>
      </c>
      <c r="P119" s="179" t="e">
        <f t="shared" si="35"/>
        <v>#VALUE!</v>
      </c>
      <c r="Q119" s="180" t="e">
        <f t="shared" si="35"/>
        <v>#VALUE!</v>
      </c>
      <c r="R119" s="181"/>
      <c r="U119" s="2"/>
    </row>
    <row r="120" spans="1:20" s="2" customFormat="1" ht="17.25" thickBot="1">
      <c r="A120" s="426"/>
      <c r="B120" s="251" t="s">
        <v>62</v>
      </c>
      <c r="C120" s="166"/>
      <c r="D120" s="166"/>
      <c r="E120" s="167"/>
      <c r="F120" s="168" t="e">
        <f>IF(F117&lt;F119,F117,F119)</f>
        <v>#VALUE!</v>
      </c>
      <c r="G120" s="169" t="e">
        <f aca="true" t="shared" si="36" ref="G120:Q120">IF(G117&lt;G119,G117,G119)</f>
        <v>#VALUE!</v>
      </c>
      <c r="H120" s="169" t="e">
        <f t="shared" si="36"/>
        <v>#VALUE!</v>
      </c>
      <c r="I120" s="169" t="e">
        <f t="shared" si="36"/>
        <v>#VALUE!</v>
      </c>
      <c r="J120" s="169" t="e">
        <f t="shared" si="36"/>
        <v>#VALUE!</v>
      </c>
      <c r="K120" s="169" t="e">
        <f t="shared" si="36"/>
        <v>#VALUE!</v>
      </c>
      <c r="L120" s="169" t="e">
        <f t="shared" si="36"/>
        <v>#VALUE!</v>
      </c>
      <c r="M120" s="169" t="e">
        <f t="shared" si="36"/>
        <v>#VALUE!</v>
      </c>
      <c r="N120" s="169" t="e">
        <f t="shared" si="36"/>
        <v>#VALUE!</v>
      </c>
      <c r="O120" s="169" t="e">
        <f t="shared" si="36"/>
        <v>#VALUE!</v>
      </c>
      <c r="P120" s="169" t="e">
        <f t="shared" si="36"/>
        <v>#VALUE!</v>
      </c>
      <c r="Q120" s="170" t="e">
        <f t="shared" si="36"/>
        <v>#VALUE!</v>
      </c>
      <c r="R120" s="171" t="e">
        <f>SUM(F120:Q120)</f>
        <v>#VALUE!</v>
      </c>
      <c r="S120" s="304"/>
      <c r="T120" s="304"/>
    </row>
    <row r="121" spans="1:20" s="2" customFormat="1" ht="3.75" customHeight="1" thickBot="1" thickTop="1">
      <c r="A121" s="426"/>
      <c r="B121" s="242"/>
      <c r="C121" s="243"/>
      <c r="D121" s="243"/>
      <c r="E121" s="244"/>
      <c r="F121" s="245"/>
      <c r="G121" s="245"/>
      <c r="H121" s="245"/>
      <c r="I121" s="245"/>
      <c r="J121" s="245"/>
      <c r="K121" s="245"/>
      <c r="L121" s="245"/>
      <c r="M121" s="245"/>
      <c r="N121" s="245"/>
      <c r="O121" s="245"/>
      <c r="P121" s="245"/>
      <c r="Q121" s="245"/>
      <c r="R121" s="285"/>
      <c r="S121" s="304"/>
      <c r="T121" s="304"/>
    </row>
    <row r="122" spans="1:20" s="2" customFormat="1" ht="17.25" thickBot="1">
      <c r="A122" s="426"/>
      <c r="B122" s="242"/>
      <c r="C122" s="243"/>
      <c r="D122" s="243"/>
      <c r="E122" s="260"/>
      <c r="F122" s="53"/>
      <c r="G122" s="53"/>
      <c r="H122" s="53"/>
      <c r="I122" s="53"/>
      <c r="J122" s="53"/>
      <c r="K122" s="53"/>
      <c r="L122" s="260"/>
      <c r="M122" s="53"/>
      <c r="N122" s="261"/>
      <c r="O122" s="274"/>
      <c r="P122" s="274"/>
      <c r="Q122" s="274"/>
      <c r="R122" s="294" t="s">
        <v>158</v>
      </c>
      <c r="S122" s="261"/>
      <c r="T122" s="286" t="e">
        <f>IF($O$12="ja","",R118*$R$71)</f>
        <v>#VALUE!</v>
      </c>
    </row>
    <row r="123" spans="1:20" s="2" customFormat="1" ht="3.75" customHeight="1" thickBot="1">
      <c r="A123" s="426"/>
      <c r="B123" s="242"/>
      <c r="C123" s="243"/>
      <c r="D123" s="243"/>
      <c r="E123" s="260"/>
      <c r="F123" s="53"/>
      <c r="G123" s="53"/>
      <c r="H123" s="53"/>
      <c r="I123" s="53"/>
      <c r="J123" s="53"/>
      <c r="K123" s="53"/>
      <c r="L123" s="125"/>
      <c r="M123" s="262"/>
      <c r="N123" s="262"/>
      <c r="O123" s="125"/>
      <c r="P123" s="125"/>
      <c r="Q123" s="262"/>
      <c r="R123" s="254"/>
      <c r="S123" s="304"/>
      <c r="T123" s="255"/>
    </row>
    <row r="124" spans="1:20" s="2" customFormat="1" ht="16.5">
      <c r="A124" s="426"/>
      <c r="B124" s="260"/>
      <c r="C124" s="243"/>
      <c r="D124" s="243"/>
      <c r="E124" s="243"/>
      <c r="F124" s="53"/>
      <c r="G124" s="260"/>
      <c r="H124" s="260"/>
      <c r="I124" s="260"/>
      <c r="J124" s="260"/>
      <c r="K124" s="260"/>
      <c r="L124" s="457" t="str">
        <f>CONCATENATE("Anspruch an projektbezogenen Personalkosten",IF($O$12="ja"," (unterjährig)"," (vollständiges Jahr)"))</f>
        <v>Anspruch an projektbezogenen Personalkosten (vollständiges Jahr)</v>
      </c>
      <c r="M124" s="458"/>
      <c r="N124" s="458"/>
      <c r="O124" s="458"/>
      <c r="P124" s="458"/>
      <c r="Q124" s="458"/>
      <c r="R124" s="459"/>
      <c r="S124" s="291"/>
      <c r="T124" s="288" t="e">
        <f>IF($O$12="ja",R120,MIN(R117,T122))</f>
        <v>#VALUE!</v>
      </c>
    </row>
    <row r="125" spans="1:20" s="2" customFormat="1" ht="16.5">
      <c r="A125" s="426"/>
      <c r="B125" s="260"/>
      <c r="C125" s="243"/>
      <c r="D125" s="243"/>
      <c r="E125" s="243"/>
      <c r="F125" s="243"/>
      <c r="G125" s="243"/>
      <c r="H125" s="243"/>
      <c r="I125" s="243"/>
      <c r="J125" s="243"/>
      <c r="K125" s="243"/>
      <c r="L125" s="252"/>
      <c r="M125" s="253"/>
      <c r="N125" s="253"/>
      <c r="O125" s="253"/>
      <c r="P125" s="263"/>
      <c r="Q125" s="263"/>
      <c r="R125" s="287" t="str">
        <f>CONCATENATE("bereits abgerechnet im Jahr ",$M$8)</f>
        <v>bereits abgerechnet im Jahr 2015</v>
      </c>
      <c r="S125" s="305"/>
      <c r="T125" s="289"/>
    </row>
    <row r="126" spans="1:20" s="2" customFormat="1" ht="17.25" thickBot="1">
      <c r="A126" s="427"/>
      <c r="B126" s="262"/>
      <c r="C126" s="246"/>
      <c r="D126" s="246"/>
      <c r="E126" s="246"/>
      <c r="F126" s="246"/>
      <c r="G126" s="246"/>
      <c r="H126" s="246"/>
      <c r="I126" s="246"/>
      <c r="J126" s="246"/>
      <c r="K126" s="246"/>
      <c r="L126" s="453" t="str">
        <f>CONCATENATE("Anspruch bei dieser Abrechnung für das Jahr ",$M$8)</f>
        <v>Anspruch bei dieser Abrechnung für das Jahr 2015</v>
      </c>
      <c r="M126" s="454"/>
      <c r="N126" s="454"/>
      <c r="O126" s="454"/>
      <c r="P126" s="454"/>
      <c r="Q126" s="454"/>
      <c r="R126" s="455"/>
      <c r="S126" s="292"/>
      <c r="T126" s="290" t="e">
        <f>T124-T125</f>
        <v>#VALUE!</v>
      </c>
    </row>
    <row r="127" spans="1:20" s="2" customFormat="1" ht="6" customHeight="1" thickBot="1">
      <c r="A127" s="434"/>
      <c r="B127" s="435"/>
      <c r="C127" s="70"/>
      <c r="D127" s="70"/>
      <c r="E127" s="70"/>
      <c r="F127" s="53"/>
      <c r="G127" s="53"/>
      <c r="H127" s="53"/>
      <c r="I127" s="53"/>
      <c r="J127" s="53"/>
      <c r="K127" s="53"/>
      <c r="L127" s="53"/>
      <c r="M127" s="53"/>
      <c r="N127" s="53"/>
      <c r="O127" s="53"/>
      <c r="P127" s="53"/>
      <c r="Q127" s="53"/>
      <c r="R127" s="53"/>
      <c r="S127" s="304"/>
      <c r="T127" s="53"/>
    </row>
    <row r="128" spans="1:21" ht="17.25" thickBot="1">
      <c r="A128" s="425" t="str">
        <f>B110</f>
        <v>Projekt 2</v>
      </c>
      <c r="B128" s="248" t="s">
        <v>16</v>
      </c>
      <c r="C128" s="162"/>
      <c r="D128" s="162"/>
      <c r="E128" s="162"/>
      <c r="F128" s="163" t="e">
        <f>F$103*F$110</f>
        <v>#VALUE!</v>
      </c>
      <c r="G128" s="164" t="e">
        <f aca="true" t="shared" si="37" ref="G128:Q128">G$103*G$110</f>
        <v>#VALUE!</v>
      </c>
      <c r="H128" s="164" t="e">
        <f t="shared" si="37"/>
        <v>#VALUE!</v>
      </c>
      <c r="I128" s="164" t="e">
        <f t="shared" si="37"/>
        <v>#VALUE!</v>
      </c>
      <c r="J128" s="164" t="e">
        <f t="shared" si="37"/>
        <v>#VALUE!</v>
      </c>
      <c r="K128" s="164" t="e">
        <f t="shared" si="37"/>
        <v>#VALUE!</v>
      </c>
      <c r="L128" s="164" t="e">
        <f t="shared" si="37"/>
        <v>#VALUE!</v>
      </c>
      <c r="M128" s="164" t="e">
        <f t="shared" si="37"/>
        <v>#VALUE!</v>
      </c>
      <c r="N128" s="164" t="e">
        <f t="shared" si="37"/>
        <v>#VALUE!</v>
      </c>
      <c r="O128" s="164" t="e">
        <f t="shared" si="37"/>
        <v>#VALUE!</v>
      </c>
      <c r="P128" s="164" t="e">
        <f t="shared" si="37"/>
        <v>#VALUE!</v>
      </c>
      <c r="Q128" s="165" t="e">
        <f t="shared" si="37"/>
        <v>#VALUE!</v>
      </c>
      <c r="R128" s="58" t="e">
        <f>SUM(F128:Q128)</f>
        <v>#VALUE!</v>
      </c>
      <c r="T128" s="310" t="e">
        <f>IF($O$12="ja","",R128)</f>
        <v>#VALUE!</v>
      </c>
      <c r="U128" s="2"/>
    </row>
    <row r="129" spans="1:21" ht="16.5">
      <c r="A129" s="426"/>
      <c r="B129" s="249" t="s">
        <v>60</v>
      </c>
      <c r="C129" s="172"/>
      <c r="D129" s="172"/>
      <c r="E129" s="172"/>
      <c r="F129" s="173">
        <f>IF(F$114=0,0,F$110/F$114)</f>
        <v>0</v>
      </c>
      <c r="G129" s="174">
        <f aca="true" t="shared" si="38" ref="G129:P129">IF(G$114=0,0,G$110/G$114)</f>
        <v>0</v>
      </c>
      <c r="H129" s="174">
        <f t="shared" si="38"/>
        <v>0</v>
      </c>
      <c r="I129" s="174">
        <f t="shared" si="38"/>
        <v>0</v>
      </c>
      <c r="J129" s="174">
        <f t="shared" si="38"/>
        <v>0</v>
      </c>
      <c r="K129" s="174">
        <f t="shared" si="38"/>
        <v>0</v>
      </c>
      <c r="L129" s="174">
        <f t="shared" si="38"/>
        <v>0</v>
      </c>
      <c r="M129" s="174">
        <f t="shared" si="38"/>
        <v>0</v>
      </c>
      <c r="N129" s="174">
        <f t="shared" si="38"/>
        <v>0</v>
      </c>
      <c r="O129" s="174">
        <f t="shared" si="38"/>
        <v>0</v>
      </c>
      <c r="P129" s="174">
        <f t="shared" si="38"/>
        <v>0</v>
      </c>
      <c r="Q129" s="175">
        <f>IF(Q$114=0,0,Q$110/Q$114)</f>
        <v>0</v>
      </c>
      <c r="R129" s="176">
        <f>IF($R$114=0,0,R$110/$R$114)</f>
        <v>0</v>
      </c>
      <c r="U129" s="2"/>
    </row>
    <row r="130" spans="1:21" ht="17.25" thickBot="1">
      <c r="A130" s="426"/>
      <c r="B130" s="250" t="s">
        <v>63</v>
      </c>
      <c r="C130" s="177"/>
      <c r="D130" s="177"/>
      <c r="E130" s="177"/>
      <c r="F130" s="178" t="e">
        <f>F129*F$71</f>
        <v>#VALUE!</v>
      </c>
      <c r="G130" s="179" t="e">
        <f aca="true" t="shared" si="39" ref="G130:Q130">G129*G$71</f>
        <v>#VALUE!</v>
      </c>
      <c r="H130" s="179" t="e">
        <f t="shared" si="39"/>
        <v>#VALUE!</v>
      </c>
      <c r="I130" s="179" t="e">
        <f t="shared" si="39"/>
        <v>#VALUE!</v>
      </c>
      <c r="J130" s="179" t="e">
        <f t="shared" si="39"/>
        <v>#VALUE!</v>
      </c>
      <c r="K130" s="179" t="e">
        <f t="shared" si="39"/>
        <v>#VALUE!</v>
      </c>
      <c r="L130" s="179" t="e">
        <f t="shared" si="39"/>
        <v>#VALUE!</v>
      </c>
      <c r="M130" s="179" t="e">
        <f t="shared" si="39"/>
        <v>#VALUE!</v>
      </c>
      <c r="N130" s="179" t="e">
        <f t="shared" si="39"/>
        <v>#VALUE!</v>
      </c>
      <c r="O130" s="179" t="e">
        <f t="shared" si="39"/>
        <v>#VALUE!</v>
      </c>
      <c r="P130" s="179" t="e">
        <f t="shared" si="39"/>
        <v>#VALUE!</v>
      </c>
      <c r="Q130" s="180" t="e">
        <f t="shared" si="39"/>
        <v>#VALUE!</v>
      </c>
      <c r="R130" s="181"/>
      <c r="U130" s="2"/>
    </row>
    <row r="131" spans="1:20" s="2" customFormat="1" ht="17.25" thickBot="1">
      <c r="A131" s="426"/>
      <c r="B131" s="251" t="s">
        <v>62</v>
      </c>
      <c r="C131" s="166"/>
      <c r="D131" s="166"/>
      <c r="E131" s="167"/>
      <c r="F131" s="168" t="e">
        <f>IF(F128&lt;F130,F128,F130)</f>
        <v>#VALUE!</v>
      </c>
      <c r="G131" s="169" t="e">
        <f aca="true" t="shared" si="40" ref="G131:Q131">IF(G128&lt;G130,G128,G130)</f>
        <v>#VALUE!</v>
      </c>
      <c r="H131" s="169" t="e">
        <f t="shared" si="40"/>
        <v>#VALUE!</v>
      </c>
      <c r="I131" s="169" t="e">
        <f t="shared" si="40"/>
        <v>#VALUE!</v>
      </c>
      <c r="J131" s="169" t="e">
        <f t="shared" si="40"/>
        <v>#VALUE!</v>
      </c>
      <c r="K131" s="169" t="e">
        <f t="shared" si="40"/>
        <v>#VALUE!</v>
      </c>
      <c r="L131" s="169" t="e">
        <f t="shared" si="40"/>
        <v>#VALUE!</v>
      </c>
      <c r="M131" s="169" t="e">
        <f t="shared" si="40"/>
        <v>#VALUE!</v>
      </c>
      <c r="N131" s="169" t="e">
        <f t="shared" si="40"/>
        <v>#VALUE!</v>
      </c>
      <c r="O131" s="169" t="e">
        <f t="shared" si="40"/>
        <v>#VALUE!</v>
      </c>
      <c r="P131" s="169" t="e">
        <f t="shared" si="40"/>
        <v>#VALUE!</v>
      </c>
      <c r="Q131" s="170" t="e">
        <f t="shared" si="40"/>
        <v>#VALUE!</v>
      </c>
      <c r="R131" s="171" t="e">
        <f>SUM(F131:Q131)</f>
        <v>#VALUE!</v>
      </c>
      <c r="S131" s="304"/>
      <c r="T131" s="304"/>
    </row>
    <row r="132" spans="1:20" s="2" customFormat="1" ht="3.75" customHeight="1" thickBot="1" thickTop="1">
      <c r="A132" s="426"/>
      <c r="B132" s="242"/>
      <c r="C132" s="243"/>
      <c r="D132" s="243"/>
      <c r="E132" s="244"/>
      <c r="F132" s="245"/>
      <c r="G132" s="245"/>
      <c r="H132" s="245"/>
      <c r="I132" s="245"/>
      <c r="J132" s="245"/>
      <c r="K132" s="245"/>
      <c r="L132" s="245"/>
      <c r="M132" s="245"/>
      <c r="N132" s="245"/>
      <c r="O132" s="245"/>
      <c r="P132" s="245"/>
      <c r="Q132" s="245"/>
      <c r="R132" s="247"/>
      <c r="S132" s="304"/>
      <c r="T132" s="304"/>
    </row>
    <row r="133" spans="1:20" s="2" customFormat="1" ht="17.25" thickBot="1">
      <c r="A133" s="426"/>
      <c r="B133" s="242"/>
      <c r="C133" s="243"/>
      <c r="D133" s="243"/>
      <c r="E133" s="260"/>
      <c r="F133" s="53"/>
      <c r="G133" s="53"/>
      <c r="H133" s="53"/>
      <c r="I133" s="53"/>
      <c r="J133" s="53"/>
      <c r="K133" s="53"/>
      <c r="L133" s="260"/>
      <c r="M133" s="53"/>
      <c r="N133" s="261"/>
      <c r="O133" s="274"/>
      <c r="P133" s="274"/>
      <c r="Q133" s="274"/>
      <c r="R133" s="294" t="s">
        <v>158</v>
      </c>
      <c r="S133" s="261"/>
      <c r="T133" s="286" t="e">
        <f>IF($O$12="ja","",R129*$R$71)</f>
        <v>#VALUE!</v>
      </c>
    </row>
    <row r="134" spans="1:20" s="2" customFormat="1" ht="3.75" customHeight="1" thickBot="1">
      <c r="A134" s="426"/>
      <c r="B134" s="242"/>
      <c r="C134" s="243"/>
      <c r="D134" s="243"/>
      <c r="E134" s="260"/>
      <c r="F134" s="53"/>
      <c r="G134" s="53"/>
      <c r="H134" s="53"/>
      <c r="I134" s="53"/>
      <c r="J134" s="53"/>
      <c r="K134" s="53"/>
      <c r="L134" s="125"/>
      <c r="M134" s="262"/>
      <c r="N134" s="262"/>
      <c r="O134" s="125"/>
      <c r="P134" s="125"/>
      <c r="Q134" s="262"/>
      <c r="R134" s="254"/>
      <c r="S134" s="304"/>
      <c r="T134" s="255"/>
    </row>
    <row r="135" spans="1:20" s="2" customFormat="1" ht="16.5">
      <c r="A135" s="426"/>
      <c r="B135" s="260"/>
      <c r="C135" s="243"/>
      <c r="D135" s="243"/>
      <c r="E135" s="243"/>
      <c r="F135" s="53"/>
      <c r="G135" s="260"/>
      <c r="H135" s="260"/>
      <c r="I135" s="260"/>
      <c r="J135" s="260"/>
      <c r="K135" s="260"/>
      <c r="L135" s="457" t="str">
        <f>CONCATENATE("Anspruch an projektbezogenen Personalkosten",IF($O$12="ja"," (unterjährig)"," (vollständiges Jahr)"))</f>
        <v>Anspruch an projektbezogenen Personalkosten (vollständiges Jahr)</v>
      </c>
      <c r="M135" s="458"/>
      <c r="N135" s="458"/>
      <c r="O135" s="458"/>
      <c r="P135" s="458"/>
      <c r="Q135" s="458"/>
      <c r="R135" s="459"/>
      <c r="S135" s="291"/>
      <c r="T135" s="288" t="e">
        <f>IF($O$12="ja",R131,MIN(R128,T133))</f>
        <v>#VALUE!</v>
      </c>
    </row>
    <row r="136" spans="1:20" s="2" customFormat="1" ht="16.5">
      <c r="A136" s="426"/>
      <c r="B136" s="260"/>
      <c r="C136" s="243"/>
      <c r="D136" s="243"/>
      <c r="E136" s="243"/>
      <c r="F136" s="243"/>
      <c r="G136" s="243"/>
      <c r="H136" s="243"/>
      <c r="I136" s="243"/>
      <c r="J136" s="243"/>
      <c r="K136" s="243"/>
      <c r="L136" s="252"/>
      <c r="M136" s="253"/>
      <c r="N136" s="253"/>
      <c r="O136" s="253"/>
      <c r="P136" s="263"/>
      <c r="Q136" s="263"/>
      <c r="R136" s="287" t="str">
        <f>CONCATENATE("bereits abgerechnet im Jahr ",$M$8)</f>
        <v>bereits abgerechnet im Jahr 2015</v>
      </c>
      <c r="S136" s="305"/>
      <c r="T136" s="289"/>
    </row>
    <row r="137" spans="1:20" s="2" customFormat="1" ht="17.25" thickBot="1">
      <c r="A137" s="427"/>
      <c r="B137" s="262"/>
      <c r="C137" s="246"/>
      <c r="D137" s="246"/>
      <c r="E137" s="246"/>
      <c r="F137" s="246"/>
      <c r="G137" s="246"/>
      <c r="H137" s="246"/>
      <c r="I137" s="246"/>
      <c r="J137" s="246"/>
      <c r="K137" s="246"/>
      <c r="L137" s="453" t="str">
        <f>CONCATENATE("Anspruch bei dieser Abrechnung für das Jahr ",$M$8)</f>
        <v>Anspruch bei dieser Abrechnung für das Jahr 2015</v>
      </c>
      <c r="M137" s="454"/>
      <c r="N137" s="454"/>
      <c r="O137" s="454"/>
      <c r="P137" s="454"/>
      <c r="Q137" s="454"/>
      <c r="R137" s="455"/>
      <c r="S137" s="292"/>
      <c r="T137" s="290" t="e">
        <f>T135-T136</f>
        <v>#VALUE!</v>
      </c>
    </row>
    <row r="138" spans="1:20" s="2" customFormat="1" ht="6" customHeight="1" thickBot="1">
      <c r="A138" s="434"/>
      <c r="B138" s="435"/>
      <c r="C138" s="70"/>
      <c r="D138" s="70"/>
      <c r="E138" s="70"/>
      <c r="F138" s="53"/>
      <c r="G138" s="53"/>
      <c r="H138" s="53"/>
      <c r="I138" s="53"/>
      <c r="J138" s="53"/>
      <c r="K138" s="53"/>
      <c r="L138" s="53"/>
      <c r="M138" s="53"/>
      <c r="N138" s="53"/>
      <c r="O138" s="53"/>
      <c r="P138" s="53"/>
      <c r="Q138" s="53"/>
      <c r="R138" s="53"/>
      <c r="S138" s="304"/>
      <c r="T138" s="53"/>
    </row>
    <row r="139" spans="1:21" ht="17.25" thickBot="1">
      <c r="A139" s="425" t="str">
        <f>B111</f>
        <v>Projekt 3</v>
      </c>
      <c r="B139" s="248" t="s">
        <v>16</v>
      </c>
      <c r="C139" s="162"/>
      <c r="D139" s="162"/>
      <c r="E139" s="162"/>
      <c r="F139" s="163" t="e">
        <f>F$103*F$111</f>
        <v>#VALUE!</v>
      </c>
      <c r="G139" s="164" t="e">
        <f aca="true" t="shared" si="41" ref="G139:Q139">G$103*G$111</f>
        <v>#VALUE!</v>
      </c>
      <c r="H139" s="164" t="e">
        <f t="shared" si="41"/>
        <v>#VALUE!</v>
      </c>
      <c r="I139" s="164" t="e">
        <f t="shared" si="41"/>
        <v>#VALUE!</v>
      </c>
      <c r="J139" s="164" t="e">
        <f t="shared" si="41"/>
        <v>#VALUE!</v>
      </c>
      <c r="K139" s="164" t="e">
        <f t="shared" si="41"/>
        <v>#VALUE!</v>
      </c>
      <c r="L139" s="164" t="e">
        <f t="shared" si="41"/>
        <v>#VALUE!</v>
      </c>
      <c r="M139" s="164" t="e">
        <f t="shared" si="41"/>
        <v>#VALUE!</v>
      </c>
      <c r="N139" s="164" t="e">
        <f t="shared" si="41"/>
        <v>#VALUE!</v>
      </c>
      <c r="O139" s="164" t="e">
        <f t="shared" si="41"/>
        <v>#VALUE!</v>
      </c>
      <c r="P139" s="164" t="e">
        <f t="shared" si="41"/>
        <v>#VALUE!</v>
      </c>
      <c r="Q139" s="165" t="e">
        <f t="shared" si="41"/>
        <v>#VALUE!</v>
      </c>
      <c r="R139" s="58" t="e">
        <f>SUM(F139:Q139)</f>
        <v>#VALUE!</v>
      </c>
      <c r="T139" s="310" t="e">
        <f>IF($O$12="ja","",R139)</f>
        <v>#VALUE!</v>
      </c>
      <c r="U139" s="2"/>
    </row>
    <row r="140" spans="1:21" ht="16.5">
      <c r="A140" s="426"/>
      <c r="B140" s="249" t="s">
        <v>60</v>
      </c>
      <c r="C140" s="172"/>
      <c r="D140" s="172"/>
      <c r="E140" s="172"/>
      <c r="F140" s="173">
        <f>IF(F$114=0,0,F$111/F$114)</f>
        <v>0</v>
      </c>
      <c r="G140" s="174">
        <f aca="true" t="shared" si="42" ref="G140:Q140">IF(G$114=0,0,G$111/G$114)</f>
        <v>0</v>
      </c>
      <c r="H140" s="174">
        <f t="shared" si="42"/>
        <v>0</v>
      </c>
      <c r="I140" s="174">
        <f t="shared" si="42"/>
        <v>0</v>
      </c>
      <c r="J140" s="174">
        <f t="shared" si="42"/>
        <v>0</v>
      </c>
      <c r="K140" s="174">
        <f t="shared" si="42"/>
        <v>0</v>
      </c>
      <c r="L140" s="174">
        <f t="shared" si="42"/>
        <v>0</v>
      </c>
      <c r="M140" s="174">
        <f t="shared" si="42"/>
        <v>0</v>
      </c>
      <c r="N140" s="174">
        <f t="shared" si="42"/>
        <v>0</v>
      </c>
      <c r="O140" s="174">
        <f t="shared" si="42"/>
        <v>0</v>
      </c>
      <c r="P140" s="174">
        <f t="shared" si="42"/>
        <v>0</v>
      </c>
      <c r="Q140" s="175">
        <f t="shared" si="42"/>
        <v>0</v>
      </c>
      <c r="R140" s="176">
        <f>IF($R$114=0,0,R$111/$R$114)</f>
        <v>0</v>
      </c>
      <c r="U140" s="2"/>
    </row>
    <row r="141" spans="1:21" ht="17.25" thickBot="1">
      <c r="A141" s="426"/>
      <c r="B141" s="250" t="s">
        <v>63</v>
      </c>
      <c r="C141" s="177"/>
      <c r="D141" s="177"/>
      <c r="E141" s="177"/>
      <c r="F141" s="178" t="e">
        <f>F140*F$71</f>
        <v>#VALUE!</v>
      </c>
      <c r="G141" s="179" t="e">
        <f aca="true" t="shared" si="43" ref="G141:Q141">G140*G$71</f>
        <v>#VALUE!</v>
      </c>
      <c r="H141" s="179" t="e">
        <f t="shared" si="43"/>
        <v>#VALUE!</v>
      </c>
      <c r="I141" s="179" t="e">
        <f t="shared" si="43"/>
        <v>#VALUE!</v>
      </c>
      <c r="J141" s="179" t="e">
        <f t="shared" si="43"/>
        <v>#VALUE!</v>
      </c>
      <c r="K141" s="179" t="e">
        <f t="shared" si="43"/>
        <v>#VALUE!</v>
      </c>
      <c r="L141" s="179" t="e">
        <f t="shared" si="43"/>
        <v>#VALUE!</v>
      </c>
      <c r="M141" s="179" t="e">
        <f t="shared" si="43"/>
        <v>#VALUE!</v>
      </c>
      <c r="N141" s="179" t="e">
        <f t="shared" si="43"/>
        <v>#VALUE!</v>
      </c>
      <c r="O141" s="179" t="e">
        <f t="shared" si="43"/>
        <v>#VALUE!</v>
      </c>
      <c r="P141" s="179" t="e">
        <f t="shared" si="43"/>
        <v>#VALUE!</v>
      </c>
      <c r="Q141" s="180" t="e">
        <f t="shared" si="43"/>
        <v>#VALUE!</v>
      </c>
      <c r="R141" s="181"/>
      <c r="U141" s="2"/>
    </row>
    <row r="142" spans="1:20" s="2" customFormat="1" ht="17.25" thickBot="1">
      <c r="A142" s="426"/>
      <c r="B142" s="251" t="s">
        <v>62</v>
      </c>
      <c r="C142" s="166"/>
      <c r="D142" s="166"/>
      <c r="E142" s="167"/>
      <c r="F142" s="168" t="e">
        <f>IF(F139&lt;F141,F139,F141)</f>
        <v>#VALUE!</v>
      </c>
      <c r="G142" s="169" t="e">
        <f aca="true" t="shared" si="44" ref="G142:Q142">IF(G139&lt;G141,G139,G141)</f>
        <v>#VALUE!</v>
      </c>
      <c r="H142" s="169" t="e">
        <f t="shared" si="44"/>
        <v>#VALUE!</v>
      </c>
      <c r="I142" s="169" t="e">
        <f t="shared" si="44"/>
        <v>#VALUE!</v>
      </c>
      <c r="J142" s="169" t="e">
        <f t="shared" si="44"/>
        <v>#VALUE!</v>
      </c>
      <c r="K142" s="169" t="e">
        <f t="shared" si="44"/>
        <v>#VALUE!</v>
      </c>
      <c r="L142" s="169" t="e">
        <f t="shared" si="44"/>
        <v>#VALUE!</v>
      </c>
      <c r="M142" s="169" t="e">
        <f t="shared" si="44"/>
        <v>#VALUE!</v>
      </c>
      <c r="N142" s="169" t="e">
        <f t="shared" si="44"/>
        <v>#VALUE!</v>
      </c>
      <c r="O142" s="169" t="e">
        <f t="shared" si="44"/>
        <v>#VALUE!</v>
      </c>
      <c r="P142" s="169" t="e">
        <f t="shared" si="44"/>
        <v>#VALUE!</v>
      </c>
      <c r="Q142" s="170" t="e">
        <f t="shared" si="44"/>
        <v>#VALUE!</v>
      </c>
      <c r="R142" s="171" t="e">
        <f>SUM(F142:Q142)</f>
        <v>#VALUE!</v>
      </c>
      <c r="S142" s="304"/>
      <c r="T142" s="304"/>
    </row>
    <row r="143" spans="1:20" s="2" customFormat="1" ht="3.75" customHeight="1" thickBot="1" thickTop="1">
      <c r="A143" s="426"/>
      <c r="B143" s="242"/>
      <c r="C143" s="243"/>
      <c r="D143" s="243"/>
      <c r="E143" s="244"/>
      <c r="F143" s="245"/>
      <c r="G143" s="245"/>
      <c r="H143" s="245"/>
      <c r="I143" s="245"/>
      <c r="J143" s="245"/>
      <c r="K143" s="245"/>
      <c r="L143" s="245"/>
      <c r="M143" s="245"/>
      <c r="N143" s="245"/>
      <c r="O143" s="245"/>
      <c r="P143" s="245"/>
      <c r="Q143" s="245"/>
      <c r="R143" s="247"/>
      <c r="S143" s="304"/>
      <c r="T143" s="304"/>
    </row>
    <row r="144" spans="1:20" s="2" customFormat="1" ht="17.25" thickBot="1">
      <c r="A144" s="426"/>
      <c r="B144" s="242"/>
      <c r="C144" s="243"/>
      <c r="D144" s="243"/>
      <c r="E144" s="260"/>
      <c r="F144" s="53"/>
      <c r="G144" s="53"/>
      <c r="H144" s="53"/>
      <c r="I144" s="53"/>
      <c r="J144" s="53"/>
      <c r="K144" s="53"/>
      <c r="L144" s="260"/>
      <c r="M144" s="53"/>
      <c r="N144" s="261"/>
      <c r="O144" s="274"/>
      <c r="P144" s="274"/>
      <c r="Q144" s="274"/>
      <c r="R144" s="294" t="s">
        <v>158</v>
      </c>
      <c r="S144" s="261"/>
      <c r="T144" s="286" t="e">
        <f>IF($O$12="ja","",R140*$R$71)</f>
        <v>#VALUE!</v>
      </c>
    </row>
    <row r="145" spans="1:20" s="2" customFormat="1" ht="3.75" customHeight="1" thickBot="1">
      <c r="A145" s="426"/>
      <c r="B145" s="242"/>
      <c r="C145" s="243"/>
      <c r="D145" s="243"/>
      <c r="E145" s="260"/>
      <c r="F145" s="53"/>
      <c r="G145" s="53"/>
      <c r="H145" s="53"/>
      <c r="I145" s="53"/>
      <c r="J145" s="53"/>
      <c r="K145" s="53"/>
      <c r="L145" s="125"/>
      <c r="M145" s="262"/>
      <c r="N145" s="262"/>
      <c r="O145" s="125"/>
      <c r="P145" s="125"/>
      <c r="Q145" s="262"/>
      <c r="R145" s="254"/>
      <c r="S145" s="304"/>
      <c r="T145" s="255"/>
    </row>
    <row r="146" spans="1:20" s="2" customFormat="1" ht="16.5">
      <c r="A146" s="426"/>
      <c r="B146" s="260"/>
      <c r="C146" s="243"/>
      <c r="D146" s="243"/>
      <c r="E146" s="243"/>
      <c r="F146" s="53"/>
      <c r="G146" s="260"/>
      <c r="H146" s="260"/>
      <c r="I146" s="260"/>
      <c r="J146" s="260"/>
      <c r="K146" s="260"/>
      <c r="L146" s="457" t="str">
        <f>CONCATENATE("Anspruch an projektbezogenen Personalkosten",IF($O$12="ja"," (unterjährig)"," (vollständiges Jahr)"))</f>
        <v>Anspruch an projektbezogenen Personalkosten (vollständiges Jahr)</v>
      </c>
      <c r="M146" s="458"/>
      <c r="N146" s="458"/>
      <c r="O146" s="458"/>
      <c r="P146" s="458"/>
      <c r="Q146" s="458"/>
      <c r="R146" s="459"/>
      <c r="S146" s="291"/>
      <c r="T146" s="288" t="e">
        <f>IF($O$12="ja",R142,MIN(R139,T144))</f>
        <v>#VALUE!</v>
      </c>
    </row>
    <row r="147" spans="1:20" s="2" customFormat="1" ht="16.5">
      <c r="A147" s="426"/>
      <c r="B147" s="260"/>
      <c r="C147" s="243"/>
      <c r="D147" s="243"/>
      <c r="E147" s="243"/>
      <c r="F147" s="243"/>
      <c r="G147" s="243"/>
      <c r="H147" s="243"/>
      <c r="I147" s="243"/>
      <c r="J147" s="243"/>
      <c r="K147" s="243"/>
      <c r="L147" s="252"/>
      <c r="M147" s="253"/>
      <c r="N147" s="253"/>
      <c r="O147" s="253"/>
      <c r="P147" s="263"/>
      <c r="Q147" s="263"/>
      <c r="R147" s="287" t="str">
        <f>CONCATENATE("bereits abgerechnet im Jahr ",$M$8)</f>
        <v>bereits abgerechnet im Jahr 2015</v>
      </c>
      <c r="S147" s="305"/>
      <c r="T147" s="289"/>
    </row>
    <row r="148" spans="1:20" s="2" customFormat="1" ht="17.25" thickBot="1">
      <c r="A148" s="427"/>
      <c r="B148" s="262"/>
      <c r="C148" s="246"/>
      <c r="D148" s="246"/>
      <c r="E148" s="246"/>
      <c r="F148" s="246"/>
      <c r="G148" s="246"/>
      <c r="H148" s="246"/>
      <c r="I148" s="246"/>
      <c r="J148" s="246"/>
      <c r="K148" s="246"/>
      <c r="L148" s="453" t="str">
        <f>CONCATENATE("Anspruch bei dieser Abrechnung für das Jahr ",$M$8)</f>
        <v>Anspruch bei dieser Abrechnung für das Jahr 2015</v>
      </c>
      <c r="M148" s="454"/>
      <c r="N148" s="454"/>
      <c r="O148" s="454"/>
      <c r="P148" s="454"/>
      <c r="Q148" s="454"/>
      <c r="R148" s="455"/>
      <c r="S148" s="292"/>
      <c r="T148" s="290" t="e">
        <f>T146-T147</f>
        <v>#VALUE!</v>
      </c>
    </row>
    <row r="149" spans="1:21" ht="6" customHeight="1" thickBot="1">
      <c r="A149" s="72"/>
      <c r="B149" s="69"/>
      <c r="C149" s="70"/>
      <c r="D149" s="70"/>
      <c r="E149" s="70"/>
      <c r="F149" s="53"/>
      <c r="G149" s="53"/>
      <c r="H149" s="49"/>
      <c r="I149" s="62"/>
      <c r="J149" s="62"/>
      <c r="K149" s="62"/>
      <c r="L149" s="49"/>
      <c r="M149" s="49"/>
      <c r="N149" s="49"/>
      <c r="O149" s="49"/>
      <c r="P149" s="49"/>
      <c r="Q149" s="49"/>
      <c r="R149" s="53"/>
      <c r="T149" s="53"/>
      <c r="U149" s="2"/>
    </row>
    <row r="150" spans="1:21" ht="17.25" thickBot="1">
      <c r="A150" s="425" t="str">
        <f>B112</f>
        <v>Projekt 4</v>
      </c>
      <c r="B150" s="248" t="s">
        <v>16</v>
      </c>
      <c r="C150" s="162"/>
      <c r="D150" s="162"/>
      <c r="E150" s="162"/>
      <c r="F150" s="163" t="e">
        <f>F$103*F$112</f>
        <v>#VALUE!</v>
      </c>
      <c r="G150" s="164" t="e">
        <f aca="true" t="shared" si="45" ref="G150:P150">G$103*G$112</f>
        <v>#VALUE!</v>
      </c>
      <c r="H150" s="164" t="e">
        <f t="shared" si="45"/>
        <v>#VALUE!</v>
      </c>
      <c r="I150" s="164" t="e">
        <f t="shared" si="45"/>
        <v>#VALUE!</v>
      </c>
      <c r="J150" s="164" t="e">
        <f t="shared" si="45"/>
        <v>#VALUE!</v>
      </c>
      <c r="K150" s="164" t="e">
        <f t="shared" si="45"/>
        <v>#VALUE!</v>
      </c>
      <c r="L150" s="164" t="e">
        <f t="shared" si="45"/>
        <v>#VALUE!</v>
      </c>
      <c r="M150" s="164" t="e">
        <f t="shared" si="45"/>
        <v>#VALUE!</v>
      </c>
      <c r="N150" s="164" t="e">
        <f t="shared" si="45"/>
        <v>#VALUE!</v>
      </c>
      <c r="O150" s="164" t="e">
        <f t="shared" si="45"/>
        <v>#VALUE!</v>
      </c>
      <c r="P150" s="164" t="e">
        <f t="shared" si="45"/>
        <v>#VALUE!</v>
      </c>
      <c r="Q150" s="165" t="e">
        <f>Q$103*Q$112</f>
        <v>#VALUE!</v>
      </c>
      <c r="R150" s="58" t="e">
        <f>SUM(F150:Q150)</f>
        <v>#VALUE!</v>
      </c>
      <c r="T150" s="310" t="e">
        <f>IF($O$12="ja","",R150)</f>
        <v>#VALUE!</v>
      </c>
      <c r="U150" s="2"/>
    </row>
    <row r="151" spans="1:21" ht="16.5">
      <c r="A151" s="426"/>
      <c r="B151" s="249" t="s">
        <v>60</v>
      </c>
      <c r="C151" s="172"/>
      <c r="D151" s="172"/>
      <c r="E151" s="172"/>
      <c r="F151" s="173">
        <f>IF(F$114=0,0,F$112/F$114)</f>
        <v>0</v>
      </c>
      <c r="G151" s="174">
        <f aca="true" t="shared" si="46" ref="G151:Q151">IF(G$114=0,0,G$112/G$114)</f>
        <v>0</v>
      </c>
      <c r="H151" s="174">
        <f t="shared" si="46"/>
        <v>0</v>
      </c>
      <c r="I151" s="174">
        <f t="shared" si="46"/>
        <v>0</v>
      </c>
      <c r="J151" s="174">
        <f t="shared" si="46"/>
        <v>0</v>
      </c>
      <c r="K151" s="174">
        <f t="shared" si="46"/>
        <v>0</v>
      </c>
      <c r="L151" s="174">
        <f t="shared" si="46"/>
        <v>0</v>
      </c>
      <c r="M151" s="174">
        <f t="shared" si="46"/>
        <v>0</v>
      </c>
      <c r="N151" s="174">
        <f t="shared" si="46"/>
        <v>0</v>
      </c>
      <c r="O151" s="174">
        <f t="shared" si="46"/>
        <v>0</v>
      </c>
      <c r="P151" s="174">
        <f t="shared" si="46"/>
        <v>0</v>
      </c>
      <c r="Q151" s="175">
        <f t="shared" si="46"/>
        <v>0</v>
      </c>
      <c r="R151" s="176">
        <f>IF($R$114=0,0,R$112/$R$114)</f>
        <v>0</v>
      </c>
      <c r="U151" s="2"/>
    </row>
    <row r="152" spans="1:21" ht="17.25" thickBot="1">
      <c r="A152" s="426"/>
      <c r="B152" s="250" t="s">
        <v>63</v>
      </c>
      <c r="C152" s="177"/>
      <c r="D152" s="177"/>
      <c r="E152" s="177"/>
      <c r="F152" s="178" t="e">
        <f>F151*F$71</f>
        <v>#VALUE!</v>
      </c>
      <c r="G152" s="179" t="e">
        <f aca="true" t="shared" si="47" ref="G152:Q152">G151*G$71</f>
        <v>#VALUE!</v>
      </c>
      <c r="H152" s="179" t="e">
        <f t="shared" si="47"/>
        <v>#VALUE!</v>
      </c>
      <c r="I152" s="179" t="e">
        <f t="shared" si="47"/>
        <v>#VALUE!</v>
      </c>
      <c r="J152" s="179" t="e">
        <f t="shared" si="47"/>
        <v>#VALUE!</v>
      </c>
      <c r="K152" s="179" t="e">
        <f t="shared" si="47"/>
        <v>#VALUE!</v>
      </c>
      <c r="L152" s="179" t="e">
        <f t="shared" si="47"/>
        <v>#VALUE!</v>
      </c>
      <c r="M152" s="179" t="e">
        <f t="shared" si="47"/>
        <v>#VALUE!</v>
      </c>
      <c r="N152" s="179" t="e">
        <f t="shared" si="47"/>
        <v>#VALUE!</v>
      </c>
      <c r="O152" s="179" t="e">
        <f t="shared" si="47"/>
        <v>#VALUE!</v>
      </c>
      <c r="P152" s="179" t="e">
        <f t="shared" si="47"/>
        <v>#VALUE!</v>
      </c>
      <c r="Q152" s="180" t="e">
        <f t="shared" si="47"/>
        <v>#VALUE!</v>
      </c>
      <c r="R152" s="181"/>
      <c r="U152" s="2"/>
    </row>
    <row r="153" spans="1:20" s="2" customFormat="1" ht="17.25" thickBot="1">
      <c r="A153" s="426"/>
      <c r="B153" s="251" t="s">
        <v>62</v>
      </c>
      <c r="C153" s="166"/>
      <c r="D153" s="166"/>
      <c r="E153" s="167"/>
      <c r="F153" s="168" t="e">
        <f>IF(F150&lt;F152,F150,F152)</f>
        <v>#VALUE!</v>
      </c>
      <c r="G153" s="169" t="e">
        <f aca="true" t="shared" si="48" ref="G153:Q153">IF(G150&lt;G152,G150,G152)</f>
        <v>#VALUE!</v>
      </c>
      <c r="H153" s="169" t="e">
        <f t="shared" si="48"/>
        <v>#VALUE!</v>
      </c>
      <c r="I153" s="169" t="e">
        <f t="shared" si="48"/>
        <v>#VALUE!</v>
      </c>
      <c r="J153" s="169" t="e">
        <f t="shared" si="48"/>
        <v>#VALUE!</v>
      </c>
      <c r="K153" s="169" t="e">
        <f t="shared" si="48"/>
        <v>#VALUE!</v>
      </c>
      <c r="L153" s="169" t="e">
        <f t="shared" si="48"/>
        <v>#VALUE!</v>
      </c>
      <c r="M153" s="169" t="e">
        <f t="shared" si="48"/>
        <v>#VALUE!</v>
      </c>
      <c r="N153" s="169" t="e">
        <f t="shared" si="48"/>
        <v>#VALUE!</v>
      </c>
      <c r="O153" s="169" t="e">
        <f t="shared" si="48"/>
        <v>#VALUE!</v>
      </c>
      <c r="P153" s="169" t="e">
        <f t="shared" si="48"/>
        <v>#VALUE!</v>
      </c>
      <c r="Q153" s="170" t="e">
        <f t="shared" si="48"/>
        <v>#VALUE!</v>
      </c>
      <c r="R153" s="171" t="e">
        <f>SUM(F153:Q153)</f>
        <v>#VALUE!</v>
      </c>
      <c r="S153" s="304"/>
      <c r="T153" s="304"/>
    </row>
    <row r="154" spans="1:20" s="2" customFormat="1" ht="3.75" customHeight="1" thickBot="1" thickTop="1">
      <c r="A154" s="426"/>
      <c r="B154" s="242"/>
      <c r="C154" s="243"/>
      <c r="D154" s="243"/>
      <c r="E154" s="244"/>
      <c r="F154" s="245"/>
      <c r="G154" s="245"/>
      <c r="H154" s="245"/>
      <c r="I154" s="245"/>
      <c r="J154" s="245"/>
      <c r="K154" s="245"/>
      <c r="L154" s="245"/>
      <c r="M154" s="245"/>
      <c r="N154" s="245"/>
      <c r="O154" s="245"/>
      <c r="P154" s="245"/>
      <c r="Q154" s="245"/>
      <c r="R154" s="247"/>
      <c r="S154" s="304"/>
      <c r="T154" s="304"/>
    </row>
    <row r="155" spans="1:20" s="2" customFormat="1" ht="17.25" thickBot="1">
      <c r="A155" s="426"/>
      <c r="B155" s="242"/>
      <c r="C155" s="243"/>
      <c r="D155" s="243"/>
      <c r="E155" s="260"/>
      <c r="F155" s="53"/>
      <c r="G155" s="53"/>
      <c r="H155" s="53"/>
      <c r="I155" s="53"/>
      <c r="J155" s="53"/>
      <c r="K155" s="53"/>
      <c r="L155" s="260"/>
      <c r="M155" s="53"/>
      <c r="N155" s="261"/>
      <c r="O155" s="274"/>
      <c r="P155" s="274"/>
      <c r="Q155" s="274"/>
      <c r="R155" s="294" t="s">
        <v>158</v>
      </c>
      <c r="S155" s="261"/>
      <c r="T155" s="286" t="e">
        <f>IF($O$12="ja","",R151*$R$71)</f>
        <v>#VALUE!</v>
      </c>
    </row>
    <row r="156" spans="1:20" s="2" customFormat="1" ht="3.75" customHeight="1" thickBot="1">
      <c r="A156" s="426"/>
      <c r="B156" s="242"/>
      <c r="C156" s="243"/>
      <c r="D156" s="243"/>
      <c r="E156" s="260"/>
      <c r="F156" s="53"/>
      <c r="G156" s="53"/>
      <c r="H156" s="53"/>
      <c r="I156" s="53"/>
      <c r="J156" s="53"/>
      <c r="K156" s="53"/>
      <c r="L156" s="125"/>
      <c r="M156" s="262"/>
      <c r="N156" s="262"/>
      <c r="O156" s="125"/>
      <c r="P156" s="125"/>
      <c r="Q156" s="262"/>
      <c r="R156" s="254"/>
      <c r="S156" s="304"/>
      <c r="T156" s="255"/>
    </row>
    <row r="157" spans="1:20" s="2" customFormat="1" ht="16.5">
      <c r="A157" s="426"/>
      <c r="B157" s="260"/>
      <c r="C157" s="243"/>
      <c r="D157" s="243"/>
      <c r="E157" s="243"/>
      <c r="F157" s="53"/>
      <c r="G157" s="260"/>
      <c r="H157" s="260"/>
      <c r="I157" s="260"/>
      <c r="J157" s="260"/>
      <c r="K157" s="260"/>
      <c r="L157" s="457" t="str">
        <f>CONCATENATE("Anspruch an projektbezogenen Personalkosten",IF($O$12="ja"," (unterjährig)"," (vollständiges Jahr)"))</f>
        <v>Anspruch an projektbezogenen Personalkosten (vollständiges Jahr)</v>
      </c>
      <c r="M157" s="458"/>
      <c r="N157" s="458"/>
      <c r="O157" s="458"/>
      <c r="P157" s="458"/>
      <c r="Q157" s="458"/>
      <c r="R157" s="459"/>
      <c r="S157" s="291"/>
      <c r="T157" s="288" t="e">
        <f>IF($O$12="ja",R153,MIN(R150,T155))</f>
        <v>#VALUE!</v>
      </c>
    </row>
    <row r="158" spans="1:20" s="2" customFormat="1" ht="16.5">
      <c r="A158" s="426"/>
      <c r="B158" s="260"/>
      <c r="C158" s="243"/>
      <c r="D158" s="243"/>
      <c r="E158" s="243"/>
      <c r="F158" s="243"/>
      <c r="G158" s="243"/>
      <c r="H158" s="243"/>
      <c r="I158" s="243"/>
      <c r="J158" s="243"/>
      <c r="K158" s="243"/>
      <c r="L158" s="252"/>
      <c r="M158" s="253"/>
      <c r="N158" s="253"/>
      <c r="O158" s="253"/>
      <c r="P158" s="263"/>
      <c r="Q158" s="263"/>
      <c r="R158" s="287" t="str">
        <f>CONCATENATE("bereits abgerechnet im Jahr ",$M$8)</f>
        <v>bereits abgerechnet im Jahr 2015</v>
      </c>
      <c r="S158" s="305"/>
      <c r="T158" s="289"/>
    </row>
    <row r="159" spans="1:20" s="2" customFormat="1" ht="17.25" thickBot="1">
      <c r="A159" s="427"/>
      <c r="B159" s="262"/>
      <c r="C159" s="246"/>
      <c r="D159" s="246"/>
      <c r="E159" s="246"/>
      <c r="F159" s="246"/>
      <c r="G159" s="246"/>
      <c r="H159" s="246"/>
      <c r="I159" s="246"/>
      <c r="J159" s="246"/>
      <c r="K159" s="246"/>
      <c r="L159" s="453" t="str">
        <f>CONCATENATE("Anspruch bei dieser Abrechnung für das Jahr ",$M$8)</f>
        <v>Anspruch bei dieser Abrechnung für das Jahr 2015</v>
      </c>
      <c r="M159" s="454"/>
      <c r="N159" s="454"/>
      <c r="O159" s="454"/>
      <c r="P159" s="454"/>
      <c r="Q159" s="454"/>
      <c r="R159" s="455"/>
      <c r="S159" s="292"/>
      <c r="T159" s="290" t="e">
        <f>T157-T158</f>
        <v>#VALUE!</v>
      </c>
    </row>
    <row r="160" spans="1:21" ht="16.5" customHeight="1">
      <c r="A160" s="71"/>
      <c r="B160" s="69"/>
      <c r="C160" s="70"/>
      <c r="D160" s="70"/>
      <c r="E160" s="70"/>
      <c r="F160" s="53"/>
      <c r="G160" s="53"/>
      <c r="H160" s="49"/>
      <c r="I160" s="49"/>
      <c r="J160" s="49"/>
      <c r="K160" s="49"/>
      <c r="L160" s="49"/>
      <c r="M160" s="49"/>
      <c r="N160" s="49"/>
      <c r="O160" s="49"/>
      <c r="P160" s="49"/>
      <c r="Q160" s="49"/>
      <c r="R160" s="53"/>
      <c r="T160" s="53"/>
      <c r="U160" s="2"/>
    </row>
    <row r="161" spans="1:21" ht="21.75" customHeight="1">
      <c r="A161" s="71"/>
      <c r="B161" s="69"/>
      <c r="C161" s="70"/>
      <c r="D161" s="70"/>
      <c r="E161" s="70"/>
      <c r="F161" s="53"/>
      <c r="G161" s="53"/>
      <c r="H161" s="49"/>
      <c r="I161" s="49"/>
      <c r="J161" s="49"/>
      <c r="K161" s="49"/>
      <c r="L161" s="49"/>
      <c r="M161" s="49"/>
      <c r="N161" s="49"/>
      <c r="O161" s="49"/>
      <c r="P161" s="49"/>
      <c r="Q161" s="49"/>
      <c r="R161" s="53"/>
      <c r="T161" s="53"/>
      <c r="U161" s="2"/>
    </row>
    <row r="162" spans="1:21" ht="7.5" customHeight="1">
      <c r="A162" s="72"/>
      <c r="B162" s="69"/>
      <c r="C162" s="70"/>
      <c r="D162" s="70"/>
      <c r="E162" s="70"/>
      <c r="F162" s="53"/>
      <c r="G162" s="53"/>
      <c r="H162" s="49"/>
      <c r="I162" s="62"/>
      <c r="J162" s="62"/>
      <c r="K162" s="62"/>
      <c r="L162" s="49"/>
      <c r="M162" s="49"/>
      <c r="N162" s="49"/>
      <c r="O162" s="49"/>
      <c r="P162" s="49"/>
      <c r="Q162" s="49"/>
      <c r="R162" s="53"/>
      <c r="T162" s="53"/>
      <c r="U162" s="2"/>
    </row>
    <row r="163" spans="1:21" ht="7.5" customHeight="1">
      <c r="A163" s="72"/>
      <c r="B163" s="69"/>
      <c r="C163" s="70"/>
      <c r="D163" s="70"/>
      <c r="E163" s="70"/>
      <c r="F163" s="53"/>
      <c r="G163" s="53"/>
      <c r="H163" s="49"/>
      <c r="I163" s="62"/>
      <c r="J163" s="62"/>
      <c r="K163" s="62"/>
      <c r="L163" s="49"/>
      <c r="M163" s="49"/>
      <c r="N163" s="49"/>
      <c r="O163" s="49"/>
      <c r="P163" s="49"/>
      <c r="Q163" s="49"/>
      <c r="R163" s="53"/>
      <c r="T163" s="53"/>
      <c r="U163" s="2"/>
    </row>
    <row r="164" spans="1:18" ht="17.25" thickBot="1">
      <c r="A164" s="72"/>
      <c r="B164" s="69"/>
      <c r="C164" s="70"/>
      <c r="D164" s="70"/>
      <c r="E164" s="70"/>
      <c r="F164" s="53"/>
      <c r="G164" s="53"/>
      <c r="H164" s="53"/>
      <c r="I164" s="53"/>
      <c r="J164" s="53"/>
      <c r="K164" s="53"/>
      <c r="L164" s="53"/>
      <c r="M164" s="53"/>
      <c r="N164" s="53"/>
      <c r="O164" s="53"/>
      <c r="P164" s="53"/>
      <c r="Q164" s="53"/>
      <c r="R164" s="53"/>
    </row>
    <row r="165" spans="1:21" ht="17.25" customHeight="1" thickBot="1">
      <c r="A165" s="425" t="str">
        <f>B113</f>
        <v>andere Tätigkeiten (inkl. nicht förderfähige bzw. FLC aberkannte Tätigkeiten)</v>
      </c>
      <c r="B165" s="248" t="s">
        <v>16</v>
      </c>
      <c r="C165" s="162"/>
      <c r="D165" s="162"/>
      <c r="E165" s="162"/>
      <c r="F165" s="163" t="e">
        <f>F$103*F$113</f>
        <v>#VALUE!</v>
      </c>
      <c r="G165" s="164" t="e">
        <f aca="true" t="shared" si="49" ref="G165:P165">G$103*G$113</f>
        <v>#VALUE!</v>
      </c>
      <c r="H165" s="164" t="e">
        <f t="shared" si="49"/>
        <v>#VALUE!</v>
      </c>
      <c r="I165" s="164" t="e">
        <f t="shared" si="49"/>
        <v>#VALUE!</v>
      </c>
      <c r="J165" s="164" t="e">
        <f t="shared" si="49"/>
        <v>#VALUE!</v>
      </c>
      <c r="K165" s="164" t="e">
        <f t="shared" si="49"/>
        <v>#VALUE!</v>
      </c>
      <c r="L165" s="164" t="e">
        <f t="shared" si="49"/>
        <v>#VALUE!</v>
      </c>
      <c r="M165" s="164" t="e">
        <f t="shared" si="49"/>
        <v>#VALUE!</v>
      </c>
      <c r="N165" s="164" t="e">
        <f t="shared" si="49"/>
        <v>#VALUE!</v>
      </c>
      <c r="O165" s="164" t="e">
        <f t="shared" si="49"/>
        <v>#VALUE!</v>
      </c>
      <c r="P165" s="164" t="e">
        <f t="shared" si="49"/>
        <v>#VALUE!</v>
      </c>
      <c r="Q165" s="165" t="e">
        <f>Q$103*Q$113</f>
        <v>#VALUE!</v>
      </c>
      <c r="R165" s="58" t="e">
        <f>SUM(F165:Q165)</f>
        <v>#VALUE!</v>
      </c>
      <c r="T165" s="310" t="e">
        <f>IF($O$12="ja","",R165)</f>
        <v>#VALUE!</v>
      </c>
      <c r="U165" s="2"/>
    </row>
    <row r="166" spans="1:21" ht="16.5">
      <c r="A166" s="426"/>
      <c r="B166" s="249" t="s">
        <v>60</v>
      </c>
      <c r="C166" s="172"/>
      <c r="D166" s="172"/>
      <c r="E166" s="172"/>
      <c r="F166" s="173">
        <f>IF(F$114=0,0,F$113/F$114)</f>
        <v>0</v>
      </c>
      <c r="G166" s="174">
        <f aca="true" t="shared" si="50" ref="G166:P166">IF(G$114=0,0,G$113/G$114)</f>
        <v>0</v>
      </c>
      <c r="H166" s="174">
        <f t="shared" si="50"/>
        <v>0</v>
      </c>
      <c r="I166" s="174">
        <f t="shared" si="50"/>
        <v>0</v>
      </c>
      <c r="J166" s="174">
        <f t="shared" si="50"/>
        <v>0</v>
      </c>
      <c r="K166" s="174">
        <f t="shared" si="50"/>
        <v>0</v>
      </c>
      <c r="L166" s="174">
        <f t="shared" si="50"/>
        <v>0</v>
      </c>
      <c r="M166" s="174">
        <f t="shared" si="50"/>
        <v>0</v>
      </c>
      <c r="N166" s="174">
        <f t="shared" si="50"/>
        <v>0</v>
      </c>
      <c r="O166" s="174">
        <f t="shared" si="50"/>
        <v>0</v>
      </c>
      <c r="P166" s="174">
        <f t="shared" si="50"/>
        <v>0</v>
      </c>
      <c r="Q166" s="175">
        <f>IF(Q$114=0,0,Q$113/Q$114)</f>
        <v>0</v>
      </c>
      <c r="R166" s="176">
        <f>IF($R$114=0,0,R$113/$R$114)</f>
        <v>0</v>
      </c>
      <c r="U166" s="2"/>
    </row>
    <row r="167" spans="1:21" ht="17.25" thickBot="1">
      <c r="A167" s="426"/>
      <c r="B167" s="250" t="s">
        <v>63</v>
      </c>
      <c r="C167" s="177"/>
      <c r="D167" s="177"/>
      <c r="E167" s="177"/>
      <c r="F167" s="178" t="e">
        <f>F166*F$71</f>
        <v>#VALUE!</v>
      </c>
      <c r="G167" s="179" t="e">
        <f aca="true" t="shared" si="51" ref="G167:Q167">G166*G$71</f>
        <v>#VALUE!</v>
      </c>
      <c r="H167" s="179" t="e">
        <f t="shared" si="51"/>
        <v>#VALUE!</v>
      </c>
      <c r="I167" s="179" t="e">
        <f t="shared" si="51"/>
        <v>#VALUE!</v>
      </c>
      <c r="J167" s="179" t="e">
        <f t="shared" si="51"/>
        <v>#VALUE!</v>
      </c>
      <c r="K167" s="179" t="e">
        <f t="shared" si="51"/>
        <v>#VALUE!</v>
      </c>
      <c r="L167" s="179" t="e">
        <f t="shared" si="51"/>
        <v>#VALUE!</v>
      </c>
      <c r="M167" s="179" t="e">
        <f t="shared" si="51"/>
        <v>#VALUE!</v>
      </c>
      <c r="N167" s="179" t="e">
        <f t="shared" si="51"/>
        <v>#VALUE!</v>
      </c>
      <c r="O167" s="179" t="e">
        <f t="shared" si="51"/>
        <v>#VALUE!</v>
      </c>
      <c r="P167" s="179" t="e">
        <f t="shared" si="51"/>
        <v>#VALUE!</v>
      </c>
      <c r="Q167" s="180" t="e">
        <f t="shared" si="51"/>
        <v>#VALUE!</v>
      </c>
      <c r="R167" s="181"/>
      <c r="U167" s="2"/>
    </row>
    <row r="168" spans="1:20" s="2" customFormat="1" ht="17.25" thickBot="1">
      <c r="A168" s="426"/>
      <c r="B168" s="251" t="s">
        <v>62</v>
      </c>
      <c r="C168" s="166"/>
      <c r="D168" s="166"/>
      <c r="E168" s="167"/>
      <c r="F168" s="168" t="e">
        <f>IF(F165&lt;F167,F165,F167)</f>
        <v>#VALUE!</v>
      </c>
      <c r="G168" s="169" t="e">
        <f aca="true" t="shared" si="52" ref="G168:Q168">IF(G165&lt;G167,G165,G167)</f>
        <v>#VALUE!</v>
      </c>
      <c r="H168" s="169" t="e">
        <f t="shared" si="52"/>
        <v>#VALUE!</v>
      </c>
      <c r="I168" s="169" t="e">
        <f t="shared" si="52"/>
        <v>#VALUE!</v>
      </c>
      <c r="J168" s="169" t="e">
        <f t="shared" si="52"/>
        <v>#VALUE!</v>
      </c>
      <c r="K168" s="169" t="e">
        <f t="shared" si="52"/>
        <v>#VALUE!</v>
      </c>
      <c r="L168" s="169" t="e">
        <f t="shared" si="52"/>
        <v>#VALUE!</v>
      </c>
      <c r="M168" s="169" t="e">
        <f t="shared" si="52"/>
        <v>#VALUE!</v>
      </c>
      <c r="N168" s="169" t="e">
        <f t="shared" si="52"/>
        <v>#VALUE!</v>
      </c>
      <c r="O168" s="169" t="e">
        <f t="shared" si="52"/>
        <v>#VALUE!</v>
      </c>
      <c r="P168" s="169" t="e">
        <f t="shared" si="52"/>
        <v>#VALUE!</v>
      </c>
      <c r="Q168" s="170" t="e">
        <f t="shared" si="52"/>
        <v>#VALUE!</v>
      </c>
      <c r="R168" s="171" t="e">
        <f>SUM(F168:Q168)</f>
        <v>#VALUE!</v>
      </c>
      <c r="S168" s="304"/>
      <c r="T168" s="304"/>
    </row>
    <row r="169" spans="1:20" s="2" customFormat="1" ht="3.75" customHeight="1" thickBot="1" thickTop="1">
      <c r="A169" s="426"/>
      <c r="B169" s="242"/>
      <c r="C169" s="243"/>
      <c r="D169" s="243"/>
      <c r="E169" s="244"/>
      <c r="F169" s="245"/>
      <c r="G169" s="245"/>
      <c r="H169" s="245"/>
      <c r="I169" s="245"/>
      <c r="J169" s="245"/>
      <c r="K169" s="245"/>
      <c r="L169" s="245"/>
      <c r="M169" s="245"/>
      <c r="N169" s="245"/>
      <c r="O169" s="245"/>
      <c r="P169" s="245"/>
      <c r="Q169" s="245"/>
      <c r="R169" s="247"/>
      <c r="S169" s="304"/>
      <c r="T169" s="304"/>
    </row>
    <row r="170" spans="1:20" s="2" customFormat="1" ht="17.25" thickBot="1">
      <c r="A170" s="426"/>
      <c r="B170" s="242"/>
      <c r="C170" s="243"/>
      <c r="D170" s="243"/>
      <c r="E170" s="260"/>
      <c r="F170" s="53"/>
      <c r="G170" s="53"/>
      <c r="H170" s="53"/>
      <c r="I170" s="53"/>
      <c r="J170" s="53"/>
      <c r="K170" s="53"/>
      <c r="L170" s="260"/>
      <c r="M170" s="53"/>
      <c r="N170" s="261"/>
      <c r="O170" s="274"/>
      <c r="P170" s="274"/>
      <c r="Q170" s="274"/>
      <c r="R170" s="294" t="s">
        <v>159</v>
      </c>
      <c r="S170" s="261"/>
      <c r="T170" s="286" t="e">
        <f>IF($O$12="ja","",R166*$R$71)</f>
        <v>#VALUE!</v>
      </c>
    </row>
    <row r="171" spans="1:20" s="2" customFormat="1" ht="3.75" customHeight="1" thickBot="1">
      <c r="A171" s="426"/>
      <c r="B171" s="242"/>
      <c r="C171" s="243"/>
      <c r="D171" s="243"/>
      <c r="E171" s="260"/>
      <c r="F171" s="53"/>
      <c r="G171" s="53"/>
      <c r="H171" s="53"/>
      <c r="I171" s="53"/>
      <c r="J171" s="53"/>
      <c r="K171" s="53"/>
      <c r="L171" s="125"/>
      <c r="M171" s="262"/>
      <c r="N171" s="262"/>
      <c r="O171" s="125"/>
      <c r="P171" s="125"/>
      <c r="Q171" s="262"/>
      <c r="R171" s="254"/>
      <c r="S171" s="304"/>
      <c r="T171" s="255"/>
    </row>
    <row r="172" spans="1:20" s="2" customFormat="1" ht="16.5">
      <c r="A172" s="426"/>
      <c r="B172" s="260"/>
      <c r="C172" s="243"/>
      <c r="D172" s="243"/>
      <c r="E172" s="243"/>
      <c r="F172" s="53"/>
      <c r="G172" s="260"/>
      <c r="H172" s="260"/>
      <c r="I172" s="260"/>
      <c r="J172" s="260"/>
      <c r="K172" s="260"/>
      <c r="L172" s="457" t="str">
        <f>CONCATENATE("Anspruch an projektbezogenen Personalkosten",IF($O$12="ja"," (unterjährig)"," (vollständiges Jahr)"))</f>
        <v>Anspruch an projektbezogenen Personalkosten (vollständiges Jahr)</v>
      </c>
      <c r="M172" s="458"/>
      <c r="N172" s="458"/>
      <c r="O172" s="458"/>
      <c r="P172" s="458"/>
      <c r="Q172" s="458"/>
      <c r="R172" s="459"/>
      <c r="S172" s="291"/>
      <c r="T172" s="288" t="e">
        <f>IF($O$12="ja",R168,MIN(R165,T170))</f>
        <v>#VALUE!</v>
      </c>
    </row>
    <row r="173" spans="1:20" s="2" customFormat="1" ht="16.5">
      <c r="A173" s="426"/>
      <c r="B173" s="260"/>
      <c r="C173" s="243"/>
      <c r="D173" s="243"/>
      <c r="E173" s="243"/>
      <c r="F173" s="243"/>
      <c r="G173" s="243"/>
      <c r="H173" s="243"/>
      <c r="I173" s="243"/>
      <c r="J173" s="243"/>
      <c r="K173" s="243"/>
      <c r="L173" s="252"/>
      <c r="M173" s="253"/>
      <c r="N173" s="253"/>
      <c r="O173" s="253"/>
      <c r="P173" s="263"/>
      <c r="Q173" s="263"/>
      <c r="R173" s="287" t="str">
        <f>CONCATENATE("bereits abgerechnet im Jahr ",$M$8)</f>
        <v>bereits abgerechnet im Jahr 2015</v>
      </c>
      <c r="S173" s="305"/>
      <c r="T173" s="289"/>
    </row>
    <row r="174" spans="1:20" s="2" customFormat="1" ht="17.25" thickBot="1">
      <c r="A174" s="427"/>
      <c r="B174" s="262"/>
      <c r="C174" s="246"/>
      <c r="D174" s="246"/>
      <c r="E174" s="246"/>
      <c r="F174" s="246"/>
      <c r="G174" s="246"/>
      <c r="H174" s="246"/>
      <c r="I174" s="246"/>
      <c r="J174" s="246"/>
      <c r="K174" s="246"/>
      <c r="L174" s="453" t="str">
        <f>CONCATENATE("Anspruch bei dieser Abrechnung für das Jahr ",$M$8)</f>
        <v>Anspruch bei dieser Abrechnung für das Jahr 2015</v>
      </c>
      <c r="M174" s="454"/>
      <c r="N174" s="454"/>
      <c r="O174" s="454"/>
      <c r="P174" s="454"/>
      <c r="Q174" s="454"/>
      <c r="R174" s="455"/>
      <c r="S174" s="292"/>
      <c r="T174" s="290" t="e">
        <f>T172-T173</f>
        <v>#VALUE!</v>
      </c>
    </row>
    <row r="175" spans="1:18" ht="7.5" customHeight="1" thickBot="1">
      <c r="A175" s="72"/>
      <c r="B175" s="69"/>
      <c r="C175" s="70"/>
      <c r="D175" s="70"/>
      <c r="E175" s="70"/>
      <c r="F175" s="53"/>
      <c r="G175" s="53"/>
      <c r="H175" s="53"/>
      <c r="I175" s="53"/>
      <c r="J175" s="53"/>
      <c r="K175" s="53"/>
      <c r="L175" s="53"/>
      <c r="M175" s="53"/>
      <c r="N175" s="53"/>
      <c r="O175" s="53"/>
      <c r="P175" s="53"/>
      <c r="Q175" s="53"/>
      <c r="R175" s="53"/>
    </row>
    <row r="176" spans="1:21" ht="17.25" thickBot="1">
      <c r="A176" s="464" t="str">
        <f>CONCATENATE("Gesamt ",M8)</f>
        <v>Gesamt 2015</v>
      </c>
      <c r="B176" s="248" t="s">
        <v>16</v>
      </c>
      <c r="C176" s="162"/>
      <c r="D176" s="162"/>
      <c r="E176" s="162"/>
      <c r="F176" s="163" t="e">
        <f aca="true" t="shared" si="53" ref="F176:Q178">F117+F128+F139+F150+F165</f>
        <v>#VALUE!</v>
      </c>
      <c r="G176" s="164" t="e">
        <f t="shared" si="53"/>
        <v>#VALUE!</v>
      </c>
      <c r="H176" s="164" t="e">
        <f t="shared" si="53"/>
        <v>#VALUE!</v>
      </c>
      <c r="I176" s="164" t="e">
        <f t="shared" si="53"/>
        <v>#VALUE!</v>
      </c>
      <c r="J176" s="164" t="e">
        <f t="shared" si="53"/>
        <v>#VALUE!</v>
      </c>
      <c r="K176" s="164" t="e">
        <f t="shared" si="53"/>
        <v>#VALUE!</v>
      </c>
      <c r="L176" s="164" t="e">
        <f t="shared" si="53"/>
        <v>#VALUE!</v>
      </c>
      <c r="M176" s="164" t="e">
        <f t="shared" si="53"/>
        <v>#VALUE!</v>
      </c>
      <c r="N176" s="164" t="e">
        <f t="shared" si="53"/>
        <v>#VALUE!</v>
      </c>
      <c r="O176" s="164" t="e">
        <f t="shared" si="53"/>
        <v>#VALUE!</v>
      </c>
      <c r="P176" s="164" t="e">
        <f t="shared" si="53"/>
        <v>#VALUE!</v>
      </c>
      <c r="Q176" s="165" t="e">
        <f t="shared" si="53"/>
        <v>#VALUE!</v>
      </c>
      <c r="R176" s="58" t="e">
        <f>SUM(F176:Q176)</f>
        <v>#VALUE!</v>
      </c>
      <c r="T176" s="310" t="e">
        <f>IF($O$12="ja","",R176)</f>
        <v>#VALUE!</v>
      </c>
      <c r="U176" s="2"/>
    </row>
    <row r="177" spans="1:21" ht="16.5">
      <c r="A177" s="426"/>
      <c r="B177" s="249" t="s">
        <v>60</v>
      </c>
      <c r="C177" s="172"/>
      <c r="D177" s="172"/>
      <c r="E177" s="172"/>
      <c r="F177" s="173">
        <f t="shared" si="53"/>
        <v>1</v>
      </c>
      <c r="G177" s="174">
        <f t="shared" si="53"/>
        <v>1</v>
      </c>
      <c r="H177" s="174">
        <f t="shared" si="53"/>
        <v>1</v>
      </c>
      <c r="I177" s="174">
        <f t="shared" si="53"/>
        <v>1</v>
      </c>
      <c r="J177" s="174">
        <f t="shared" si="53"/>
        <v>1</v>
      </c>
      <c r="K177" s="174">
        <f t="shared" si="53"/>
        <v>1</v>
      </c>
      <c r="L177" s="174">
        <f t="shared" si="53"/>
        <v>1</v>
      </c>
      <c r="M177" s="174">
        <f t="shared" si="53"/>
        <v>1</v>
      </c>
      <c r="N177" s="174">
        <f t="shared" si="53"/>
        <v>1</v>
      </c>
      <c r="O177" s="174">
        <f t="shared" si="53"/>
        <v>1</v>
      </c>
      <c r="P177" s="174">
        <f t="shared" si="53"/>
        <v>1</v>
      </c>
      <c r="Q177" s="175">
        <f t="shared" si="53"/>
        <v>1</v>
      </c>
      <c r="R177" s="176">
        <f>IF($R$114=0,0,R$114/$R$114)</f>
        <v>1</v>
      </c>
      <c r="U177" s="2"/>
    </row>
    <row r="178" spans="1:21" ht="17.25" thickBot="1">
      <c r="A178" s="426"/>
      <c r="B178" s="250" t="s">
        <v>63</v>
      </c>
      <c r="C178" s="177"/>
      <c r="D178" s="177"/>
      <c r="E178" s="177"/>
      <c r="F178" s="178" t="e">
        <f t="shared" si="53"/>
        <v>#VALUE!</v>
      </c>
      <c r="G178" s="179" t="e">
        <f t="shared" si="53"/>
        <v>#VALUE!</v>
      </c>
      <c r="H178" s="179" t="e">
        <f t="shared" si="53"/>
        <v>#VALUE!</v>
      </c>
      <c r="I178" s="179" t="e">
        <f t="shared" si="53"/>
        <v>#VALUE!</v>
      </c>
      <c r="J178" s="179" t="e">
        <f t="shared" si="53"/>
        <v>#VALUE!</v>
      </c>
      <c r="K178" s="179" t="e">
        <f t="shared" si="53"/>
        <v>#VALUE!</v>
      </c>
      <c r="L178" s="179" t="e">
        <f t="shared" si="53"/>
        <v>#VALUE!</v>
      </c>
      <c r="M178" s="179" t="e">
        <f t="shared" si="53"/>
        <v>#VALUE!</v>
      </c>
      <c r="N178" s="179" t="e">
        <f t="shared" si="53"/>
        <v>#VALUE!</v>
      </c>
      <c r="O178" s="179" t="e">
        <f t="shared" si="53"/>
        <v>#VALUE!</v>
      </c>
      <c r="P178" s="179" t="e">
        <f t="shared" si="53"/>
        <v>#VALUE!</v>
      </c>
      <c r="Q178" s="180" t="e">
        <f t="shared" si="53"/>
        <v>#VALUE!</v>
      </c>
      <c r="R178" s="181"/>
      <c r="U178" s="2"/>
    </row>
    <row r="179" spans="1:20" s="2" customFormat="1" ht="17.25" thickBot="1">
      <c r="A179" s="426"/>
      <c r="B179" s="251" t="s">
        <v>62</v>
      </c>
      <c r="C179" s="166"/>
      <c r="D179" s="166"/>
      <c r="E179" s="167"/>
      <c r="F179" s="168" t="e">
        <f>IF(F176&lt;F178,F176,F178)</f>
        <v>#VALUE!</v>
      </c>
      <c r="G179" s="169" t="e">
        <f aca="true" t="shared" si="54" ref="G179:Q179">IF(G176&lt;G178,G176,G178)</f>
        <v>#VALUE!</v>
      </c>
      <c r="H179" s="169" t="e">
        <f t="shared" si="54"/>
        <v>#VALUE!</v>
      </c>
      <c r="I179" s="169" t="e">
        <f t="shared" si="54"/>
        <v>#VALUE!</v>
      </c>
      <c r="J179" s="169" t="e">
        <f t="shared" si="54"/>
        <v>#VALUE!</v>
      </c>
      <c r="K179" s="169" t="e">
        <f t="shared" si="54"/>
        <v>#VALUE!</v>
      </c>
      <c r="L179" s="169" t="e">
        <f t="shared" si="54"/>
        <v>#VALUE!</v>
      </c>
      <c r="M179" s="169" t="e">
        <f t="shared" si="54"/>
        <v>#VALUE!</v>
      </c>
      <c r="N179" s="169" t="e">
        <f t="shared" si="54"/>
        <v>#VALUE!</v>
      </c>
      <c r="O179" s="169" t="e">
        <f t="shared" si="54"/>
        <v>#VALUE!</v>
      </c>
      <c r="P179" s="169" t="e">
        <f t="shared" si="54"/>
        <v>#VALUE!</v>
      </c>
      <c r="Q179" s="170" t="e">
        <f t="shared" si="54"/>
        <v>#VALUE!</v>
      </c>
      <c r="R179" s="171" t="e">
        <f>SUM(F179:Q179)</f>
        <v>#VALUE!</v>
      </c>
      <c r="S179" s="304"/>
      <c r="T179" s="304"/>
    </row>
    <row r="180" spans="1:20" s="2" customFormat="1" ht="3.75" customHeight="1" thickBot="1" thickTop="1">
      <c r="A180" s="426"/>
      <c r="B180" s="242"/>
      <c r="C180" s="243"/>
      <c r="D180" s="243"/>
      <c r="E180" s="244"/>
      <c r="F180" s="245"/>
      <c r="G180" s="245"/>
      <c r="H180" s="245"/>
      <c r="I180" s="245"/>
      <c r="J180" s="245"/>
      <c r="K180" s="245"/>
      <c r="L180" s="245"/>
      <c r="M180" s="245"/>
      <c r="N180" s="245"/>
      <c r="O180" s="245"/>
      <c r="P180" s="245"/>
      <c r="Q180" s="245"/>
      <c r="R180" s="247"/>
      <c r="S180" s="304"/>
      <c r="T180" s="304"/>
    </row>
    <row r="181" spans="1:20" s="2" customFormat="1" ht="17.25" thickBot="1">
      <c r="A181" s="426"/>
      <c r="B181" s="242"/>
      <c r="C181" s="243"/>
      <c r="D181" s="243"/>
      <c r="E181" s="260"/>
      <c r="F181" s="53"/>
      <c r="G181" s="53"/>
      <c r="H181" s="53"/>
      <c r="I181" s="53"/>
      <c r="J181" s="53"/>
      <c r="K181" s="53"/>
      <c r="L181" s="260"/>
      <c r="M181" s="53"/>
      <c r="N181" s="261"/>
      <c r="O181" s="274"/>
      <c r="P181" s="274"/>
      <c r="Q181" s="274"/>
      <c r="R181" s="294" t="s">
        <v>160</v>
      </c>
      <c r="S181" s="261"/>
      <c r="T181" s="286" t="e">
        <f>IF($O$12="ja","",R177*$R$71)</f>
        <v>#VALUE!</v>
      </c>
    </row>
    <row r="182" spans="1:20" s="2" customFormat="1" ht="3.75" customHeight="1" thickBot="1">
      <c r="A182" s="426"/>
      <c r="B182" s="242"/>
      <c r="C182" s="243"/>
      <c r="D182" s="243"/>
      <c r="E182" s="260"/>
      <c r="F182" s="53"/>
      <c r="G182" s="53"/>
      <c r="H182" s="53"/>
      <c r="I182" s="53"/>
      <c r="J182" s="53"/>
      <c r="K182" s="53"/>
      <c r="L182" s="125"/>
      <c r="M182" s="262"/>
      <c r="N182" s="262"/>
      <c r="O182" s="125"/>
      <c r="P182" s="125"/>
      <c r="Q182" s="262"/>
      <c r="R182" s="254"/>
      <c r="S182" s="304"/>
      <c r="T182" s="255"/>
    </row>
    <row r="183" spans="1:20" s="2" customFormat="1" ht="16.5">
      <c r="A183" s="426"/>
      <c r="B183" s="260"/>
      <c r="C183" s="243"/>
      <c r="D183" s="243"/>
      <c r="E183" s="243"/>
      <c r="F183" s="53"/>
      <c r="G183" s="260"/>
      <c r="H183" s="260"/>
      <c r="I183" s="260"/>
      <c r="J183" s="260"/>
      <c r="K183" s="260"/>
      <c r="L183" s="457" t="str">
        <f>CONCATENATE("Anspruch an projektbezogenen Personalkosten",IF($O$12="ja"," (unterjährig)"," (vollständiges Jahr)"))</f>
        <v>Anspruch an projektbezogenen Personalkosten (vollständiges Jahr)</v>
      </c>
      <c r="M183" s="458"/>
      <c r="N183" s="458"/>
      <c r="O183" s="458"/>
      <c r="P183" s="458"/>
      <c r="Q183" s="458"/>
      <c r="R183" s="459"/>
      <c r="S183" s="291"/>
      <c r="T183" s="288" t="e">
        <f>IF($O$12="ja",R179,MIN(R176,T181))</f>
        <v>#VALUE!</v>
      </c>
    </row>
    <row r="184" spans="1:20" s="2" customFormat="1" ht="16.5">
      <c r="A184" s="426"/>
      <c r="B184" s="260"/>
      <c r="C184" s="243"/>
      <c r="D184" s="243"/>
      <c r="E184" s="243"/>
      <c r="F184" s="243"/>
      <c r="G184" s="243"/>
      <c r="H184" s="243"/>
      <c r="I184" s="243"/>
      <c r="J184" s="243"/>
      <c r="K184" s="243"/>
      <c r="L184" s="252"/>
      <c r="M184" s="253"/>
      <c r="N184" s="253"/>
      <c r="O184" s="253"/>
      <c r="P184" s="263"/>
      <c r="Q184" s="263"/>
      <c r="R184" s="287" t="str">
        <f>CONCATENATE("bereits abgerechnet im Jahr ",$M$8)</f>
        <v>bereits abgerechnet im Jahr 2015</v>
      </c>
      <c r="S184" s="306"/>
      <c r="T184" s="307">
        <f>T125+T136+T147+T158+T173</f>
        <v>0</v>
      </c>
    </row>
    <row r="185" spans="1:20" s="2" customFormat="1" ht="17.25" thickBot="1">
      <c r="A185" s="427"/>
      <c r="B185" s="262"/>
      <c r="C185" s="246"/>
      <c r="D185" s="246"/>
      <c r="E185" s="246"/>
      <c r="F185" s="246"/>
      <c r="G185" s="246"/>
      <c r="H185" s="246"/>
      <c r="I185" s="246"/>
      <c r="J185" s="246"/>
      <c r="K185" s="246"/>
      <c r="L185" s="453" t="str">
        <f>CONCATENATE("Anspruch bei dieser Abrechnung für das Jahr ",$M$8)</f>
        <v>Anspruch bei dieser Abrechnung für das Jahr 2015</v>
      </c>
      <c r="M185" s="454"/>
      <c r="N185" s="454"/>
      <c r="O185" s="454"/>
      <c r="P185" s="454"/>
      <c r="Q185" s="454"/>
      <c r="R185" s="455"/>
      <c r="S185" s="292"/>
      <c r="T185" s="290" t="e">
        <f>T183-T184</f>
        <v>#VALUE!</v>
      </c>
    </row>
    <row r="187" spans="1:20" ht="10.5" customHeight="1">
      <c r="A187" s="40"/>
      <c r="B187" s="40"/>
      <c r="C187" s="40"/>
      <c r="D187" s="40"/>
      <c r="E187" s="40"/>
      <c r="F187" s="81"/>
      <c r="G187" s="81"/>
      <c r="H187" s="81"/>
      <c r="I187" s="81"/>
      <c r="J187" s="81"/>
      <c r="K187" s="81"/>
      <c r="L187" s="49"/>
      <c r="M187" s="49"/>
      <c r="N187" s="49"/>
      <c r="O187" s="49"/>
      <c r="P187" s="49"/>
      <c r="Q187" s="49"/>
      <c r="R187" s="49"/>
      <c r="T187" s="1"/>
    </row>
    <row r="188" spans="1:20" ht="10.5" customHeight="1">
      <c r="A188" s="40"/>
      <c r="B188" s="40"/>
      <c r="C188" s="40"/>
      <c r="D188" s="40"/>
      <c r="E188" s="40"/>
      <c r="F188" s="49"/>
      <c r="G188" s="49"/>
      <c r="H188" s="49"/>
      <c r="I188" s="49"/>
      <c r="J188" s="49"/>
      <c r="K188" s="49"/>
      <c r="L188" s="49"/>
      <c r="M188" s="49"/>
      <c r="N188" s="49"/>
      <c r="O188" s="49"/>
      <c r="P188" s="49"/>
      <c r="Q188" s="49"/>
      <c r="R188" s="49"/>
      <c r="T188" s="1"/>
    </row>
    <row r="189" spans="1:20" ht="10.5" customHeight="1">
      <c r="A189" s="40"/>
      <c r="B189" s="40"/>
      <c r="C189" s="40"/>
      <c r="D189" s="40"/>
      <c r="E189" s="40"/>
      <c r="F189" s="40"/>
      <c r="G189" s="40"/>
      <c r="H189" s="40"/>
      <c r="I189" s="40"/>
      <c r="J189" s="40"/>
      <c r="K189" s="40"/>
      <c r="L189" s="40"/>
      <c r="M189" s="40"/>
      <c r="N189" s="40"/>
      <c r="O189" s="40"/>
      <c r="P189" s="40"/>
      <c r="Q189" s="40"/>
      <c r="R189" s="40"/>
      <c r="T189" s="1"/>
    </row>
    <row r="190" spans="1:18" ht="16.5">
      <c r="A190" s="82" t="s">
        <v>53</v>
      </c>
      <c r="B190" s="40"/>
      <c r="C190" s="40"/>
      <c r="D190" s="40"/>
      <c r="E190" s="40"/>
      <c r="F190" s="40"/>
      <c r="G190" s="40"/>
      <c r="H190" s="40"/>
      <c r="I190" s="40"/>
      <c r="J190" s="40"/>
      <c r="K190" s="40"/>
      <c r="L190" s="40"/>
      <c r="M190" s="40"/>
      <c r="N190" s="40"/>
      <c r="O190" s="40"/>
      <c r="P190" s="40"/>
      <c r="Q190" s="40"/>
      <c r="R190" s="40"/>
    </row>
    <row r="191" spans="1:18" ht="16.5">
      <c r="A191" s="82"/>
      <c r="B191" s="40"/>
      <c r="C191" s="40"/>
      <c r="D191" s="40"/>
      <c r="E191" s="40"/>
      <c r="F191" s="40"/>
      <c r="G191" s="40"/>
      <c r="H191" s="40"/>
      <c r="I191" s="40"/>
      <c r="J191" s="40"/>
      <c r="K191" s="40"/>
      <c r="L191" s="40"/>
      <c r="M191" s="40"/>
      <c r="N191" s="40"/>
      <c r="O191" s="40"/>
      <c r="P191" s="40"/>
      <c r="Q191" s="40"/>
      <c r="R191" s="40"/>
    </row>
    <row r="192" spans="1:18" ht="16.5">
      <c r="A192" s="82"/>
      <c r="B192" s="40"/>
      <c r="C192" s="40"/>
      <c r="D192" s="40"/>
      <c r="E192" s="40"/>
      <c r="F192" s="40"/>
      <c r="G192" s="40"/>
      <c r="H192" s="40"/>
      <c r="I192" s="40"/>
      <c r="J192" s="40"/>
      <c r="K192" s="40"/>
      <c r="L192" s="40"/>
      <c r="M192" s="40"/>
      <c r="N192" s="40"/>
      <c r="O192" s="40"/>
      <c r="P192" s="40"/>
      <c r="Q192" s="40"/>
      <c r="R192" s="40"/>
    </row>
    <row r="193" spans="1:18" ht="16.5">
      <c r="A193" s="40" t="s">
        <v>4</v>
      </c>
      <c r="B193" s="40"/>
      <c r="C193" s="40"/>
      <c r="D193" s="40"/>
      <c r="E193" s="40"/>
      <c r="F193" s="40"/>
      <c r="G193" s="3"/>
      <c r="H193" s="83"/>
      <c r="I193" s="40"/>
      <c r="J193" s="40"/>
      <c r="K193" s="40"/>
      <c r="L193" s="40"/>
      <c r="M193" s="40"/>
      <c r="N193" s="40"/>
      <c r="O193" s="40"/>
      <c r="P193" s="40"/>
      <c r="Q193" s="61"/>
      <c r="R193" s="40"/>
    </row>
    <row r="194" spans="1:18" ht="16.5">
      <c r="A194" s="40"/>
      <c r="B194" s="40"/>
      <c r="C194" s="40"/>
      <c r="D194" s="40"/>
      <c r="E194" s="40"/>
      <c r="F194" s="40"/>
      <c r="G194" s="456" t="s">
        <v>5</v>
      </c>
      <c r="H194" s="456"/>
      <c r="I194" s="40"/>
      <c r="J194" s="40"/>
      <c r="K194" s="40"/>
      <c r="L194" s="40"/>
      <c r="M194" s="449" t="s">
        <v>35</v>
      </c>
      <c r="N194" s="449"/>
      <c r="O194" s="449"/>
      <c r="P194" s="449"/>
      <c r="Q194" s="449"/>
      <c r="R194" s="449"/>
    </row>
  </sheetData>
  <sheetProtection password="C1BC" sheet="1"/>
  <protectedRanges>
    <protectedRange sqref="C8:I9 M8 C11:D12 O12:O13 F19:Q24 F27:Q27" name="Bereich1_1"/>
    <protectedRange sqref="T125 T136 T147 T158 T173 G193" name="Bereich2_2"/>
    <protectedRange sqref="F53:Q53 C54 F55:Q55 C56 F58:Q59 C60 F61:Q61 B63:Q63 B68:Q68" name="Bereich1_3"/>
    <protectedRange sqref="F100:Q101 B109:Q113 B75:Q81 B86:Q92" name="Bereich2_1"/>
    <protectedRange sqref="F34:Q35 C36 F37:Q38 C39 F40:Q40 C41 F42:Q43 C44 F45:Q46 C47" name="Bereich1_2"/>
  </protectedRanges>
  <mergeCells count="93">
    <mergeCell ref="A1:T1"/>
    <mergeCell ref="A2:T2"/>
    <mergeCell ref="A3:T3"/>
    <mergeCell ref="C4:P4"/>
    <mergeCell ref="A6:T6"/>
    <mergeCell ref="C8:I8"/>
    <mergeCell ref="K8:L8"/>
    <mergeCell ref="M8:R8"/>
    <mergeCell ref="C9:I9"/>
    <mergeCell ref="C11:D11"/>
    <mergeCell ref="K11:N11"/>
    <mergeCell ref="C12:D12"/>
    <mergeCell ref="K12:N12"/>
    <mergeCell ref="C13:D13"/>
    <mergeCell ref="K13:N13"/>
    <mergeCell ref="F15:R15"/>
    <mergeCell ref="F16:Q16"/>
    <mergeCell ref="R16:R18"/>
    <mergeCell ref="A19:A28"/>
    <mergeCell ref="C19:E19"/>
    <mergeCell ref="C23:E23"/>
    <mergeCell ref="C24:E24"/>
    <mergeCell ref="A30:A32"/>
    <mergeCell ref="C30:E30"/>
    <mergeCell ref="C31:E31"/>
    <mergeCell ref="A34:A47"/>
    <mergeCell ref="B34:B36"/>
    <mergeCell ref="C34:E34"/>
    <mergeCell ref="C35:E35"/>
    <mergeCell ref="C36:D36"/>
    <mergeCell ref="B37:B39"/>
    <mergeCell ref="C37:E37"/>
    <mergeCell ref="C39:D39"/>
    <mergeCell ref="B40:B41"/>
    <mergeCell ref="C40:E40"/>
    <mergeCell ref="C41:D41"/>
    <mergeCell ref="B42:B44"/>
    <mergeCell ref="C42:E42"/>
    <mergeCell ref="C44:D44"/>
    <mergeCell ref="B45:B47"/>
    <mergeCell ref="C45:E45"/>
    <mergeCell ref="C47:D47"/>
    <mergeCell ref="A53:A56"/>
    <mergeCell ref="B53:B54"/>
    <mergeCell ref="C53:E53"/>
    <mergeCell ref="C54:D54"/>
    <mergeCell ref="B55:B56"/>
    <mergeCell ref="C56:D56"/>
    <mergeCell ref="A58:A61"/>
    <mergeCell ref="C58:E58"/>
    <mergeCell ref="B59:B60"/>
    <mergeCell ref="C59:E59"/>
    <mergeCell ref="C60:D60"/>
    <mergeCell ref="B63:E63"/>
    <mergeCell ref="B68:E68"/>
    <mergeCell ref="B75:E75"/>
    <mergeCell ref="B76:E76"/>
    <mergeCell ref="B77:E77"/>
    <mergeCell ref="B78:E78"/>
    <mergeCell ref="B79:E79"/>
    <mergeCell ref="B80:E80"/>
    <mergeCell ref="B81:E81"/>
    <mergeCell ref="B86:E86"/>
    <mergeCell ref="B87:E87"/>
    <mergeCell ref="B88:E88"/>
    <mergeCell ref="B89:E89"/>
    <mergeCell ref="B90:E90"/>
    <mergeCell ref="B91:E91"/>
    <mergeCell ref="B92:E92"/>
    <mergeCell ref="C103:E103"/>
    <mergeCell ref="C114:E114"/>
    <mergeCell ref="A117:A126"/>
    <mergeCell ref="L124:R124"/>
    <mergeCell ref="L126:R126"/>
    <mergeCell ref="A127:B127"/>
    <mergeCell ref="A128:A137"/>
    <mergeCell ref="L135:R135"/>
    <mergeCell ref="L137:R137"/>
    <mergeCell ref="A138:B138"/>
    <mergeCell ref="A139:A148"/>
    <mergeCell ref="L146:R146"/>
    <mergeCell ref="L148:R148"/>
    <mergeCell ref="A150:A159"/>
    <mergeCell ref="L157:R157"/>
    <mergeCell ref="L159:R159"/>
    <mergeCell ref="G194:H194"/>
    <mergeCell ref="M194:R194"/>
    <mergeCell ref="A165:A174"/>
    <mergeCell ref="L172:R172"/>
    <mergeCell ref="L174:R174"/>
    <mergeCell ref="A176:A185"/>
    <mergeCell ref="L183:R183"/>
    <mergeCell ref="L185:R185"/>
  </mergeCells>
  <dataValidations count="2">
    <dataValidation type="list" showInputMessage="1" showErrorMessage="1" sqref="O13">
      <formula1>AnzahlSZ</formula1>
    </dataValidation>
    <dataValidation type="list" allowBlank="1" showInputMessage="1" showErrorMessage="1" sqref="O12">
      <formula1>"ja,nein"</formula1>
    </dataValidation>
  </dataValidations>
  <printOptions horizontalCentered="1"/>
  <pageMargins left="0.3937007874015748" right="0.3937007874015748" top="0.3937007874015748" bottom="0.31496062992125984" header="0.5118110236220472" footer="0.1968503937007874"/>
  <pageSetup fitToHeight="0" horizontalDpi="600" verticalDpi="600" orientation="landscape" paperSize="9" scale="60" r:id="rId4"/>
  <headerFooter alignWithMargins="0">
    <oddFooter>&amp;L&amp;9&amp;A&amp;RSeite &amp;P von &amp;N</oddFooter>
  </headerFooter>
  <rowBreaks count="3" manualBreakCount="3">
    <brk id="47" max="19" man="1"/>
    <brk id="103" max="19" man="1"/>
    <brk id="159" max="19" man="1"/>
  </rowBreaks>
  <drawing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A1:U194"/>
  <sheetViews>
    <sheetView showGridLines="0" zoomScale="80" zoomScaleNormal="80" zoomScaleSheetLayoutView="100" workbookViewId="0" topLeftCell="A1">
      <selection activeCell="E5" sqref="E5"/>
    </sheetView>
  </sheetViews>
  <sheetFormatPr defaultColWidth="12" defaultRowHeight="12.75"/>
  <cols>
    <col min="1" max="1" width="14.83203125" style="1" customWidth="1"/>
    <col min="2" max="2" width="33.83203125" style="1" customWidth="1"/>
    <col min="3" max="3" width="7.33203125" style="1" customWidth="1"/>
    <col min="4" max="4" width="6" style="1" bestFit="1" customWidth="1"/>
    <col min="5" max="5" width="17.83203125" style="1" customWidth="1"/>
    <col min="6" max="18" width="13.33203125" style="1" customWidth="1"/>
    <col min="19" max="19" width="2.83203125" style="40" customWidth="1"/>
    <col min="20" max="20" width="13.33203125" style="40" customWidth="1"/>
    <col min="21" max="16384" width="12" style="1" customWidth="1"/>
  </cols>
  <sheetData>
    <row r="1" spans="1:20" ht="28.5" customHeight="1">
      <c r="A1" s="465" t="s">
        <v>13</v>
      </c>
      <c r="B1" s="465"/>
      <c r="C1" s="465"/>
      <c r="D1" s="465"/>
      <c r="E1" s="465"/>
      <c r="F1" s="465"/>
      <c r="G1" s="465"/>
      <c r="H1" s="465"/>
      <c r="I1" s="465"/>
      <c r="J1" s="465"/>
      <c r="K1" s="465"/>
      <c r="L1" s="465"/>
      <c r="M1" s="465"/>
      <c r="N1" s="465"/>
      <c r="O1" s="465"/>
      <c r="P1" s="465"/>
      <c r="Q1" s="465"/>
      <c r="R1" s="465"/>
      <c r="S1" s="465"/>
      <c r="T1" s="465"/>
    </row>
    <row r="2" spans="1:20" ht="19.5" customHeight="1">
      <c r="A2" s="466" t="s">
        <v>21</v>
      </c>
      <c r="B2" s="466"/>
      <c r="C2" s="466"/>
      <c r="D2" s="466"/>
      <c r="E2" s="466"/>
      <c r="F2" s="466"/>
      <c r="G2" s="466"/>
      <c r="H2" s="466"/>
      <c r="I2" s="466"/>
      <c r="J2" s="466"/>
      <c r="K2" s="466"/>
      <c r="L2" s="466"/>
      <c r="M2" s="466"/>
      <c r="N2" s="466"/>
      <c r="O2" s="466"/>
      <c r="P2" s="466"/>
      <c r="Q2" s="466"/>
      <c r="R2" s="466"/>
      <c r="S2" s="466"/>
      <c r="T2" s="466"/>
    </row>
    <row r="3" spans="1:20" ht="15" customHeight="1">
      <c r="A3" s="467" t="s">
        <v>36</v>
      </c>
      <c r="B3" s="467"/>
      <c r="C3" s="467"/>
      <c r="D3" s="467"/>
      <c r="E3" s="467"/>
      <c r="F3" s="467"/>
      <c r="G3" s="467"/>
      <c r="H3" s="467"/>
      <c r="I3" s="467"/>
      <c r="J3" s="467"/>
      <c r="K3" s="467"/>
      <c r="L3" s="467"/>
      <c r="M3" s="467"/>
      <c r="N3" s="467"/>
      <c r="O3" s="467"/>
      <c r="P3" s="467"/>
      <c r="Q3" s="467"/>
      <c r="R3" s="467"/>
      <c r="S3" s="467"/>
      <c r="T3" s="467"/>
    </row>
    <row r="4" spans="1:20" ht="19.5" customHeight="1">
      <c r="A4" s="40"/>
      <c r="B4" s="41"/>
      <c r="C4" s="468" t="s">
        <v>18</v>
      </c>
      <c r="D4" s="468"/>
      <c r="E4" s="468"/>
      <c r="F4" s="468"/>
      <c r="G4" s="468"/>
      <c r="H4" s="468"/>
      <c r="I4" s="468"/>
      <c r="J4" s="468"/>
      <c r="K4" s="468"/>
      <c r="L4" s="468"/>
      <c r="M4" s="468"/>
      <c r="N4" s="468"/>
      <c r="O4" s="468"/>
      <c r="P4" s="468"/>
      <c r="Q4" s="41"/>
      <c r="R4" s="150" t="s">
        <v>203</v>
      </c>
      <c r="T4" s="150"/>
    </row>
    <row r="5" spans="1:20" ht="9.75" customHeight="1">
      <c r="A5" s="322"/>
      <c r="B5" s="322"/>
      <c r="C5" s="322"/>
      <c r="D5" s="322"/>
      <c r="E5" s="322"/>
      <c r="F5" s="322"/>
      <c r="G5" s="322"/>
      <c r="H5" s="322"/>
      <c r="I5" s="322"/>
      <c r="J5" s="322"/>
      <c r="K5" s="322"/>
      <c r="L5" s="322"/>
      <c r="M5" s="322"/>
      <c r="N5" s="322"/>
      <c r="O5" s="322"/>
      <c r="P5" s="150"/>
      <c r="Q5" s="40"/>
      <c r="S5" s="1"/>
      <c r="T5" s="1"/>
    </row>
    <row r="6" spans="1:20" ht="19.5" customHeight="1">
      <c r="A6" s="381" t="s">
        <v>181</v>
      </c>
      <c r="B6" s="381"/>
      <c r="C6" s="381"/>
      <c r="D6" s="381"/>
      <c r="E6" s="381"/>
      <c r="F6" s="381"/>
      <c r="G6" s="381"/>
      <c r="H6" s="381"/>
      <c r="I6" s="381"/>
      <c r="J6" s="381"/>
      <c r="K6" s="381"/>
      <c r="L6" s="381"/>
      <c r="M6" s="381"/>
      <c r="N6" s="381"/>
      <c r="O6" s="381"/>
      <c r="P6" s="381"/>
      <c r="Q6" s="381"/>
      <c r="R6" s="381"/>
      <c r="S6" s="381"/>
      <c r="T6" s="381"/>
    </row>
    <row r="7" spans="1:20" ht="19.5" customHeight="1" thickBot="1">
      <c r="A7" s="322"/>
      <c r="B7" s="322"/>
      <c r="C7" s="322"/>
      <c r="D7" s="322"/>
      <c r="E7" s="322"/>
      <c r="F7" s="322"/>
      <c r="G7" s="322"/>
      <c r="H7" s="322"/>
      <c r="I7" s="322"/>
      <c r="J7" s="40"/>
      <c r="K7" s="40"/>
      <c r="L7" s="40"/>
      <c r="M7" s="40"/>
      <c r="N7" s="40"/>
      <c r="O7" s="40"/>
      <c r="P7" s="40"/>
      <c r="Q7" s="40"/>
      <c r="S7" s="1"/>
      <c r="T7" s="1"/>
    </row>
    <row r="8" spans="1:18" ht="27" customHeight="1" thickBot="1">
      <c r="A8" s="40"/>
      <c r="B8" s="42" t="s">
        <v>1</v>
      </c>
      <c r="C8" s="514" t="s">
        <v>67</v>
      </c>
      <c r="D8" s="515"/>
      <c r="E8" s="515"/>
      <c r="F8" s="515"/>
      <c r="G8" s="515"/>
      <c r="H8" s="515"/>
      <c r="I8" s="516"/>
      <c r="J8" s="84"/>
      <c r="K8" s="403" t="s">
        <v>37</v>
      </c>
      <c r="L8" s="404"/>
      <c r="M8" s="382" t="s">
        <v>197</v>
      </c>
      <c r="N8" s="383"/>
      <c r="O8" s="383"/>
      <c r="P8" s="383"/>
      <c r="Q8" s="383"/>
      <c r="R8" s="384"/>
    </row>
    <row r="9" spans="1:18" ht="27" customHeight="1" thickBot="1">
      <c r="A9" s="40"/>
      <c r="B9" s="85" t="s">
        <v>65</v>
      </c>
      <c r="C9" s="517" t="s">
        <v>198</v>
      </c>
      <c r="D9" s="518"/>
      <c r="E9" s="518"/>
      <c r="F9" s="518"/>
      <c r="G9" s="518"/>
      <c r="H9" s="518"/>
      <c r="I9" s="519"/>
      <c r="J9" s="40"/>
      <c r="K9" s="40"/>
      <c r="L9" s="40"/>
      <c r="M9" s="40"/>
      <c r="N9" s="40"/>
      <c r="O9" s="40"/>
      <c r="P9" s="40"/>
      <c r="Q9" s="40"/>
      <c r="R9" s="40"/>
    </row>
    <row r="10" spans="1:18" ht="7.5" customHeight="1" thickBot="1">
      <c r="A10" s="43"/>
      <c r="B10" s="43"/>
      <c r="C10" s="44"/>
      <c r="D10" s="44"/>
      <c r="E10" s="44"/>
      <c r="F10" s="44"/>
      <c r="G10" s="44"/>
      <c r="H10" s="44"/>
      <c r="I10" s="44"/>
      <c r="J10" s="44"/>
      <c r="K10" s="44"/>
      <c r="L10" s="40"/>
      <c r="M10" s="40"/>
      <c r="N10" s="40"/>
      <c r="O10" s="40"/>
      <c r="P10" s="40"/>
      <c r="Q10" s="40"/>
      <c r="R10" s="40"/>
    </row>
    <row r="11" spans="1:20" ht="20.25" customHeight="1">
      <c r="A11" s="43"/>
      <c r="B11" s="86" t="s">
        <v>54</v>
      </c>
      <c r="C11" s="398">
        <v>30</v>
      </c>
      <c r="D11" s="399"/>
      <c r="E11" s="87" t="s">
        <v>57</v>
      </c>
      <c r="F11" s="84"/>
      <c r="G11" s="84"/>
      <c r="H11" s="84"/>
      <c r="I11" s="84"/>
      <c r="J11" s="84"/>
      <c r="K11" s="400" t="str">
        <f>CONCATENATE("Höchstbeitragsgrundlage ",RIGHT(M8,4),":")</f>
        <v>Höchstbeitragsgrundlage 2020:</v>
      </c>
      <c r="L11" s="401"/>
      <c r="M11" s="401"/>
      <c r="N11" s="402"/>
      <c r="O11" s="276">
        <f>IF(VLOOKUP(VALUE(RIGHT(M8,4)),Stammdaten!B3:C14,2)=0,"Stammdaten",VLOOKUP(VALUE(RIGHT(M8,4)),Stammdaten!B3:C14,2))</f>
        <v>5370</v>
      </c>
      <c r="P11" s="84"/>
      <c r="Q11" s="84"/>
      <c r="R11" s="84"/>
      <c r="T11" s="84"/>
    </row>
    <row r="12" spans="1:20" ht="20.25" customHeight="1">
      <c r="A12" s="43"/>
      <c r="B12" s="88" t="s">
        <v>55</v>
      </c>
      <c r="C12" s="410">
        <v>5</v>
      </c>
      <c r="D12" s="411"/>
      <c r="E12" s="89" t="s">
        <v>56</v>
      </c>
      <c r="F12" s="84"/>
      <c r="G12" s="84"/>
      <c r="H12" s="84"/>
      <c r="I12" s="84"/>
      <c r="J12" s="84"/>
      <c r="K12" s="416" t="s">
        <v>137</v>
      </c>
      <c r="L12" s="417"/>
      <c r="M12" s="417"/>
      <c r="N12" s="418"/>
      <c r="O12" s="319" t="s">
        <v>214</v>
      </c>
      <c r="P12" s="84"/>
      <c r="Q12" s="84"/>
      <c r="R12" s="84"/>
      <c r="T12" s="1"/>
    </row>
    <row r="13" spans="1:20" ht="20.25" customHeight="1" thickBot="1">
      <c r="A13" s="43"/>
      <c r="B13" s="90" t="s">
        <v>61</v>
      </c>
      <c r="C13" s="469">
        <v>2</v>
      </c>
      <c r="D13" s="470"/>
      <c r="E13" s="91" t="s">
        <v>56</v>
      </c>
      <c r="F13" s="40"/>
      <c r="G13" s="40"/>
      <c r="H13" s="40"/>
      <c r="I13" s="40"/>
      <c r="J13" s="40"/>
      <c r="K13" s="390" t="s">
        <v>178</v>
      </c>
      <c r="L13" s="391"/>
      <c r="M13" s="391"/>
      <c r="N13" s="392"/>
      <c r="O13" s="256">
        <v>2</v>
      </c>
      <c r="P13" s="40"/>
      <c r="Q13" s="40"/>
      <c r="R13" s="40"/>
      <c r="T13" s="1"/>
    </row>
    <row r="14" spans="1:20" ht="7.5" customHeight="1">
      <c r="A14" s="43"/>
      <c r="B14" s="43"/>
      <c r="C14" s="320"/>
      <c r="D14" s="320"/>
      <c r="E14" s="43"/>
      <c r="F14" s="40"/>
      <c r="G14" s="40"/>
      <c r="H14" s="40"/>
      <c r="I14" s="40"/>
      <c r="J14" s="40"/>
      <c r="K14" s="40"/>
      <c r="L14" s="40"/>
      <c r="M14" s="40"/>
      <c r="N14" s="40"/>
      <c r="O14" s="40"/>
      <c r="P14" s="40"/>
      <c r="Q14" s="40"/>
      <c r="R14" s="40"/>
      <c r="T14" s="1"/>
    </row>
    <row r="15" spans="1:20" ht="15" customHeight="1" thickBot="1">
      <c r="A15" s="43"/>
      <c r="B15" s="43"/>
      <c r="C15" s="45"/>
      <c r="D15" s="45"/>
      <c r="E15" s="45"/>
      <c r="F15" s="471" t="s">
        <v>19</v>
      </c>
      <c r="G15" s="471"/>
      <c r="H15" s="471"/>
      <c r="I15" s="471"/>
      <c r="J15" s="471"/>
      <c r="K15" s="471"/>
      <c r="L15" s="471"/>
      <c r="M15" s="471"/>
      <c r="N15" s="471"/>
      <c r="O15" s="471"/>
      <c r="P15" s="471"/>
      <c r="Q15" s="471"/>
      <c r="R15" s="471"/>
      <c r="T15" s="1"/>
    </row>
    <row r="16" spans="1:20" ht="18" customHeight="1">
      <c r="A16" s="43"/>
      <c r="B16" s="43"/>
      <c r="C16" s="46"/>
      <c r="D16" s="46"/>
      <c r="E16" s="46"/>
      <c r="F16" s="419" t="s">
        <v>39</v>
      </c>
      <c r="G16" s="420"/>
      <c r="H16" s="420"/>
      <c r="I16" s="420"/>
      <c r="J16" s="420"/>
      <c r="K16" s="420"/>
      <c r="L16" s="420"/>
      <c r="M16" s="420"/>
      <c r="N16" s="420"/>
      <c r="O16" s="420"/>
      <c r="P16" s="420"/>
      <c r="Q16" s="421"/>
      <c r="R16" s="406" t="s">
        <v>40</v>
      </c>
      <c r="T16" s="1"/>
    </row>
    <row r="17" spans="1:20" ht="6" customHeight="1">
      <c r="A17" s="40"/>
      <c r="B17" s="47"/>
      <c r="C17" s="48"/>
      <c r="D17" s="48"/>
      <c r="E17" s="48"/>
      <c r="F17" s="92"/>
      <c r="G17" s="48"/>
      <c r="H17" s="48"/>
      <c r="I17" s="48"/>
      <c r="J17" s="48"/>
      <c r="K17" s="61"/>
      <c r="L17" s="61"/>
      <c r="M17" s="61"/>
      <c r="N17" s="61"/>
      <c r="O17" s="61"/>
      <c r="P17" s="61"/>
      <c r="Q17" s="93"/>
      <c r="R17" s="407"/>
      <c r="T17" s="1"/>
    </row>
    <row r="18" spans="1:20" ht="16.5" customHeight="1" thickBot="1">
      <c r="A18" s="40"/>
      <c r="B18" s="47"/>
      <c r="C18" s="48"/>
      <c r="D18" s="48"/>
      <c r="E18" s="48"/>
      <c r="F18" s="94" t="s">
        <v>38</v>
      </c>
      <c r="G18" s="95" t="s">
        <v>41</v>
      </c>
      <c r="H18" s="95" t="s">
        <v>42</v>
      </c>
      <c r="I18" s="95" t="s">
        <v>43</v>
      </c>
      <c r="J18" s="95" t="s">
        <v>44</v>
      </c>
      <c r="K18" s="95" t="s">
        <v>45</v>
      </c>
      <c r="L18" s="95" t="s">
        <v>46</v>
      </c>
      <c r="M18" s="95" t="s">
        <v>47</v>
      </c>
      <c r="N18" s="95" t="s">
        <v>48</v>
      </c>
      <c r="O18" s="95" t="s">
        <v>49</v>
      </c>
      <c r="P18" s="95" t="s">
        <v>50</v>
      </c>
      <c r="Q18" s="96" t="s">
        <v>51</v>
      </c>
      <c r="R18" s="408"/>
      <c r="T18" s="1"/>
    </row>
    <row r="19" spans="1:20" ht="21.75" customHeight="1">
      <c r="A19" s="438" t="s">
        <v>9</v>
      </c>
      <c r="B19" s="97" t="s">
        <v>3</v>
      </c>
      <c r="C19" s="388"/>
      <c r="D19" s="388"/>
      <c r="E19" s="441"/>
      <c r="F19" s="208">
        <v>2624.02</v>
      </c>
      <c r="G19" s="209">
        <v>2624.02</v>
      </c>
      <c r="H19" s="209">
        <v>2111.29</v>
      </c>
      <c r="I19" s="209">
        <v>2111.29</v>
      </c>
      <c r="J19" s="209">
        <v>2111.29</v>
      </c>
      <c r="K19" s="209">
        <v>2624.02</v>
      </c>
      <c r="L19" s="209">
        <v>3061.36</v>
      </c>
      <c r="M19" s="209">
        <v>3061.36</v>
      </c>
      <c r="N19" s="209">
        <v>3061.36</v>
      </c>
      <c r="O19" s="209">
        <v>3061.36</v>
      </c>
      <c r="P19" s="209"/>
      <c r="Q19" s="210"/>
      <c r="R19" s="98">
        <f>SUM(F19:Q19)</f>
        <v>26451.370000000003</v>
      </c>
      <c r="T19" s="1"/>
    </row>
    <row r="20" spans="1:20" ht="21.75" customHeight="1">
      <c r="A20" s="439"/>
      <c r="B20" s="99" t="s">
        <v>20</v>
      </c>
      <c r="C20" s="50"/>
      <c r="D20" s="50"/>
      <c r="E20" s="100"/>
      <c r="F20" s="211"/>
      <c r="G20" s="212"/>
      <c r="H20" s="212"/>
      <c r="I20" s="212"/>
      <c r="J20" s="212"/>
      <c r="K20" s="212"/>
      <c r="L20" s="212"/>
      <c r="M20" s="212"/>
      <c r="N20" s="212"/>
      <c r="O20" s="212"/>
      <c r="P20" s="212"/>
      <c r="Q20" s="213"/>
      <c r="R20" s="101">
        <f aca="true" t="shared" si="0" ref="R20:R27">SUM(F20:Q20)</f>
        <v>0</v>
      </c>
      <c r="T20" s="1"/>
    </row>
    <row r="21" spans="1:20" ht="21.75" customHeight="1">
      <c r="A21" s="439"/>
      <c r="B21" s="99" t="s">
        <v>8</v>
      </c>
      <c r="C21" s="50"/>
      <c r="D21" s="50"/>
      <c r="E21" s="100"/>
      <c r="F21" s="211"/>
      <c r="G21" s="212"/>
      <c r="H21" s="212"/>
      <c r="I21" s="212"/>
      <c r="J21" s="212"/>
      <c r="K21" s="212"/>
      <c r="L21" s="212"/>
      <c r="M21" s="212"/>
      <c r="N21" s="212"/>
      <c r="O21" s="212"/>
      <c r="P21" s="212"/>
      <c r="Q21" s="213"/>
      <c r="R21" s="101">
        <f t="shared" si="0"/>
        <v>0</v>
      </c>
      <c r="T21" s="1"/>
    </row>
    <row r="22" spans="1:20" ht="21.75" customHeight="1">
      <c r="A22" s="439"/>
      <c r="B22" s="99" t="s">
        <v>17</v>
      </c>
      <c r="C22" s="50"/>
      <c r="D22" s="50"/>
      <c r="E22" s="100"/>
      <c r="F22" s="211"/>
      <c r="G22" s="212"/>
      <c r="H22" s="212"/>
      <c r="I22" s="212"/>
      <c r="J22" s="212"/>
      <c r="K22" s="212"/>
      <c r="L22" s="212"/>
      <c r="M22" s="212"/>
      <c r="N22" s="212"/>
      <c r="O22" s="212"/>
      <c r="P22" s="212"/>
      <c r="Q22" s="213"/>
      <c r="R22" s="101">
        <f t="shared" si="0"/>
        <v>0</v>
      </c>
      <c r="T22" s="1"/>
    </row>
    <row r="23" spans="1:20" ht="21.75" customHeight="1">
      <c r="A23" s="439"/>
      <c r="B23" s="102" t="s">
        <v>7</v>
      </c>
      <c r="C23" s="460"/>
      <c r="D23" s="460"/>
      <c r="E23" s="460"/>
      <c r="F23" s="214"/>
      <c r="G23" s="215"/>
      <c r="H23" s="215"/>
      <c r="I23" s="215"/>
      <c r="J23" s="215"/>
      <c r="K23" s="215">
        <v>2624.02</v>
      </c>
      <c r="L23" s="215"/>
      <c r="M23" s="215"/>
      <c r="N23" s="215"/>
      <c r="O23" s="215"/>
      <c r="P23" s="215"/>
      <c r="Q23" s="216"/>
      <c r="R23" s="103">
        <f t="shared" si="0"/>
        <v>2624.02</v>
      </c>
      <c r="T23" s="1"/>
    </row>
    <row r="24" spans="1:20" ht="21.75" customHeight="1">
      <c r="A24" s="439"/>
      <c r="B24" s="104" t="s">
        <v>147</v>
      </c>
      <c r="C24" s="389"/>
      <c r="D24" s="389"/>
      <c r="E24" s="389"/>
      <c r="F24" s="217"/>
      <c r="G24" s="218"/>
      <c r="H24" s="218"/>
      <c r="I24" s="218"/>
      <c r="J24" s="218"/>
      <c r="K24" s="218"/>
      <c r="L24" s="218"/>
      <c r="M24" s="218"/>
      <c r="N24" s="218"/>
      <c r="O24" s="218"/>
      <c r="P24" s="218"/>
      <c r="Q24" s="219"/>
      <c r="R24" s="103">
        <f t="shared" si="0"/>
        <v>0</v>
      </c>
      <c r="T24" s="1"/>
    </row>
    <row r="25" spans="1:20" ht="21.75" customHeight="1">
      <c r="A25" s="439"/>
      <c r="B25" s="104" t="s">
        <v>71</v>
      </c>
      <c r="C25" s="52"/>
      <c r="D25" s="52"/>
      <c r="E25" s="52"/>
      <c r="F25" s="105">
        <f aca="true" t="shared" si="1" ref="F25:Q25">F82</f>
        <v>0</v>
      </c>
      <c r="G25" s="106">
        <f t="shared" si="1"/>
        <v>0</v>
      </c>
      <c r="H25" s="106">
        <f t="shared" si="1"/>
        <v>0</v>
      </c>
      <c r="I25" s="106">
        <f t="shared" si="1"/>
        <v>0</v>
      </c>
      <c r="J25" s="106">
        <f t="shared" si="1"/>
        <v>0</v>
      </c>
      <c r="K25" s="106">
        <f t="shared" si="1"/>
        <v>0</v>
      </c>
      <c r="L25" s="106">
        <f t="shared" si="1"/>
        <v>0</v>
      </c>
      <c r="M25" s="106">
        <f t="shared" si="1"/>
        <v>0</v>
      </c>
      <c r="N25" s="106">
        <f t="shared" si="1"/>
        <v>0</v>
      </c>
      <c r="O25" s="106">
        <f t="shared" si="1"/>
        <v>0</v>
      </c>
      <c r="P25" s="106">
        <f t="shared" si="1"/>
        <v>0</v>
      </c>
      <c r="Q25" s="107">
        <f t="shared" si="1"/>
        <v>0</v>
      </c>
      <c r="R25" s="108">
        <f t="shared" si="0"/>
        <v>0</v>
      </c>
      <c r="T25" s="1"/>
    </row>
    <row r="26" spans="1:20" ht="21.75" customHeight="1">
      <c r="A26" s="439"/>
      <c r="B26" s="161" t="s">
        <v>90</v>
      </c>
      <c r="C26" s="51"/>
      <c r="D26" s="51"/>
      <c r="E26" s="51"/>
      <c r="F26" s="109">
        <f aca="true" t="shared" si="2" ref="F26:Q26">F93</f>
        <v>0</v>
      </c>
      <c r="G26" s="110">
        <f t="shared" si="2"/>
        <v>0</v>
      </c>
      <c r="H26" s="110">
        <f t="shared" si="2"/>
        <v>0</v>
      </c>
      <c r="I26" s="110">
        <f t="shared" si="2"/>
        <v>0</v>
      </c>
      <c r="J26" s="110">
        <f t="shared" si="2"/>
        <v>0</v>
      </c>
      <c r="K26" s="110">
        <f t="shared" si="2"/>
        <v>0</v>
      </c>
      <c r="L26" s="110">
        <f t="shared" si="2"/>
        <v>0</v>
      </c>
      <c r="M26" s="110">
        <f t="shared" si="2"/>
        <v>0</v>
      </c>
      <c r="N26" s="110">
        <f t="shared" si="2"/>
        <v>0</v>
      </c>
      <c r="O26" s="110">
        <f t="shared" si="2"/>
        <v>0</v>
      </c>
      <c r="P26" s="110">
        <f t="shared" si="2"/>
        <v>0</v>
      </c>
      <c r="Q26" s="111">
        <f t="shared" si="2"/>
        <v>0</v>
      </c>
      <c r="R26" s="103">
        <f t="shared" si="0"/>
        <v>0</v>
      </c>
      <c r="T26" s="1"/>
    </row>
    <row r="27" spans="1:20" ht="21.75" customHeight="1" thickBot="1">
      <c r="A27" s="439"/>
      <c r="B27" s="160" t="s">
        <v>89</v>
      </c>
      <c r="C27" s="50"/>
      <c r="D27" s="50"/>
      <c r="E27" s="50"/>
      <c r="F27" s="211"/>
      <c r="G27" s="212"/>
      <c r="H27" s="212"/>
      <c r="I27" s="212"/>
      <c r="J27" s="212"/>
      <c r="K27" s="212"/>
      <c r="L27" s="212"/>
      <c r="M27" s="212"/>
      <c r="N27" s="212"/>
      <c r="O27" s="212"/>
      <c r="P27" s="212"/>
      <c r="Q27" s="213"/>
      <c r="R27" s="101">
        <f t="shared" si="0"/>
        <v>0</v>
      </c>
      <c r="T27" s="1"/>
    </row>
    <row r="28" spans="1:20" ht="21.75" customHeight="1" thickBot="1">
      <c r="A28" s="440"/>
      <c r="B28" s="313" t="s">
        <v>69</v>
      </c>
      <c r="C28" s="314"/>
      <c r="D28" s="314"/>
      <c r="E28" s="315"/>
      <c r="F28" s="145">
        <f>SUM(F19:F27)-F20</f>
        <v>2624.02</v>
      </c>
      <c r="G28" s="146">
        <f aca="true" t="shared" si="3" ref="G28:Q28">SUM(G19:G27)-G20</f>
        <v>2624.02</v>
      </c>
      <c r="H28" s="146">
        <f t="shared" si="3"/>
        <v>2111.29</v>
      </c>
      <c r="I28" s="146">
        <f t="shared" si="3"/>
        <v>2111.29</v>
      </c>
      <c r="J28" s="146">
        <f t="shared" si="3"/>
        <v>2111.29</v>
      </c>
      <c r="K28" s="146">
        <f t="shared" si="3"/>
        <v>5248.04</v>
      </c>
      <c r="L28" s="146">
        <f t="shared" si="3"/>
        <v>3061.36</v>
      </c>
      <c r="M28" s="146">
        <f t="shared" si="3"/>
        <v>3061.36</v>
      </c>
      <c r="N28" s="146">
        <f t="shared" si="3"/>
        <v>3061.36</v>
      </c>
      <c r="O28" s="146">
        <f t="shared" si="3"/>
        <v>3061.36</v>
      </c>
      <c r="P28" s="146">
        <f t="shared" si="3"/>
        <v>0</v>
      </c>
      <c r="Q28" s="147">
        <f t="shared" si="3"/>
        <v>0</v>
      </c>
      <c r="R28" s="54">
        <f>SUM(F28:Q28)</f>
        <v>29075.390000000003</v>
      </c>
      <c r="T28" s="1"/>
    </row>
    <row r="29" spans="1:20" ht="7.5" customHeight="1" thickBot="1">
      <c r="A29" s="40"/>
      <c r="B29" s="47"/>
      <c r="C29" s="48"/>
      <c r="D29" s="48"/>
      <c r="E29" s="48"/>
      <c r="F29" s="113"/>
      <c r="G29" s="113"/>
      <c r="H29" s="113"/>
      <c r="I29" s="113"/>
      <c r="J29" s="113"/>
      <c r="K29" s="113"/>
      <c r="L29" s="113"/>
      <c r="M29" s="113"/>
      <c r="N29" s="113"/>
      <c r="O29" s="113"/>
      <c r="P29" s="113"/>
      <c r="Q29" s="113"/>
      <c r="R29" s="55"/>
      <c r="T29" s="1"/>
    </row>
    <row r="30" spans="1:20" ht="21.75" customHeight="1">
      <c r="A30" s="385" t="s">
        <v>171</v>
      </c>
      <c r="B30" s="311" t="s">
        <v>7</v>
      </c>
      <c r="C30" s="388"/>
      <c r="D30" s="388"/>
      <c r="E30" s="388"/>
      <c r="F30" s="137">
        <f>IF(F23=0,0,IF(SUM($F$26:F$26)=0,F23,IF($Q$19&gt;0,MIN(F23,($R$19+$R$21+$R$22+$R$25)/COUNTA($F$19:$Q$19)*(2/$O$13)),MIN(F23,(SUM($F$19:F$19)+SUM($F$21:F$21)+SUM($F$22:F$22)+SUM($F$25:F$25))/COUNTA($F$19:F$19)*(2/$O$13)))))</f>
        <v>0</v>
      </c>
      <c r="G30" s="138">
        <f>IF(G23=0,0,IF(SUM($F$26:G$26)=0,G23,IF($Q$19&gt;0,MIN(G23,($R$19+$R$21+$R$22+$R$25)/COUNTA($F$19:$Q$19)*(2/$O$13)),MIN(G23,(SUM($F$19:G$19)+SUM($F$21:G$21)+SUM($F$22:G$22)+SUM($F$25:G$25))/COUNTA($F$19:G$19)*(2/$O$13)))))</f>
        <v>0</v>
      </c>
      <c r="H30" s="138">
        <f>IF(H23=0,0,IF(SUM($F$26:H$26)=0,H23,IF($Q$19&gt;0,MIN(H23,($R$19+$R$21+$R$22+$R$25)/COUNTA($F$19:$Q$19)*(2/$O$13)),MIN(H23,(SUM($F$19:H$19)+SUM($F$21:H$21)+SUM($F$22:H$22)+SUM($F$25:H$25))/COUNTA($F$19:H$19)*(2/$O$13)))))</f>
        <v>0</v>
      </c>
      <c r="I30" s="138">
        <f>IF(I23=0,0,IF(SUM($F$26:I$26)=0,I23,IF($Q$19&gt;0,MIN(I23,($R$19+$R$21+$R$22+$R$25)/COUNTA($F$19:$Q$19)*(2/$O$13)),MIN(I23,(SUM($F$19:I$19)+SUM($F$21:I$21)+SUM($F$22:I$22)+SUM($F$25:I$25))/COUNTA($F$19:I$19)*(2/$O$13)))))</f>
        <v>0</v>
      </c>
      <c r="J30" s="138">
        <f>IF(J23=0,0,IF(SUM($F$26:J$26)=0,J23,IF($Q$19&gt;0,MIN(J23,($R$19+$R$21+$R$22+$R$25)/COUNTA($F$19:$Q$19)*(2/$O$13)),MIN(J23,(SUM($F$19:J$19)+SUM($F$21:J$21)+SUM($F$22:J$22)+SUM($F$25:J$25))/COUNTA($F$19:J$19)*(2/$O$13)))))</f>
        <v>0</v>
      </c>
      <c r="K30" s="138">
        <f>IF(K23=0,0,IF(SUM($F$26:K$26)=0,K23,IF($Q$19&gt;0,MIN(K23,($R$19+$R$21+$R$22+$R$25)/COUNTA($F$19:$Q$19)*(2/$O$13)),MIN(K23,(SUM($F$19:K$19)+SUM($F$21:K$21)+SUM($F$22:K$22)+SUM($F$25:K$25))/COUNTA($F$19:K$19)*(2/$O$13)))))</f>
        <v>2624.02</v>
      </c>
      <c r="L30" s="138">
        <f>IF(L23=0,0,IF(SUM($F$26:L$26)=0,L23,IF($Q$19&gt;0,MIN(L23,($R$19+$R$21+$R$22+$R$25)/COUNTA($F$19:$Q$19)*(2/$O$13)),MIN(L23,(SUM($F$19:L$19)+SUM($F$21:L$21)+SUM($F$22:L$22)+SUM($F$25:L$25))/COUNTA($F$19:L$19)*(2/$O$13)))))</f>
        <v>0</v>
      </c>
      <c r="M30" s="138">
        <f>IF(M23=0,0,IF(SUM($F$26:M$26)=0,M23,IF($Q$19&gt;0,MIN(M23,($R$19+$R$21+$R$22+$R$25)/COUNTA($F$19:$Q$19)*(2/$O$13)),MIN(M23,(SUM($F$19:M$19)+SUM($F$21:M$21)+SUM($F$22:M$22)+SUM($F$25:M$25))/COUNTA($F$19:M$19)*(2/$O$13)))))</f>
        <v>0</v>
      </c>
      <c r="N30" s="138">
        <f>IF(N23=0,0,IF(SUM($F$26:N$26)=0,N23,IF($Q$19&gt;0,MIN(N23,($R$19+$R$21+$R$22+$R$25)/COUNTA($F$19:$Q$19)*(2/$O$13)),MIN(N23,(SUM($F$19:N$19)+SUM($F$21:N$21)+SUM($F$22:N$22)+SUM($F$25:N$25))/COUNTA($F$19:N$19)*(2/$O$13)))))</f>
        <v>0</v>
      </c>
      <c r="O30" s="138">
        <f>IF(O23=0,0,IF(SUM($F$26:O$26)=0,O23,IF($Q$19&gt;0,MIN(O23,($R$19+$R$21+$R$22+$R$25)/COUNTA($F$19:$Q$19)*(2/$O$13)),MIN(O23,(SUM($F$19:O$19)+SUM($F$21:O$21)+SUM($F$22:O$22)+SUM($F$25:O$25))/COUNTA($F$19:O$19)*(2/$O$13)))))</f>
        <v>0</v>
      </c>
      <c r="P30" s="138">
        <f>IF(P23=0,0,IF(SUM($F$26:P$26)=0,P23,IF($Q$19&gt;0,MIN(P23,($R$19+$R$21+$R$22+$R$25)/COUNTA($F$19:$Q$19)*(2/$O$13)),MIN(P23,(SUM($F$19:P$19)+SUM($F$21:P$21)+SUM($F$22:P$22)+SUM($F$25:P$25))/COUNTA($F$19:P$19)*(2/$O$13)))))</f>
        <v>0</v>
      </c>
      <c r="Q30" s="75">
        <f>IF(Q23=0,0,IF(SUM($F$26:Q$26)=0,Q23,IF($Q$19&gt;0,MIN(Q23,($R$19+$R$21+$R$22+$R$25)/COUNTA($F$19:$Q$19)*(2/$O$13)),MIN(Q23,(SUM($F$19:Q$19)+SUM($F$21:Q$21)+SUM($F$22:Q$22)+SUM($F$25:Q$25))/COUNTA($F$19:Q$19)*(2/$O$13)))))</f>
        <v>0</v>
      </c>
      <c r="R30" s="98">
        <f>SUM(F30:Q30)</f>
        <v>2624.02</v>
      </c>
      <c r="T30" s="1"/>
    </row>
    <row r="31" spans="1:20" ht="21.75" customHeight="1" thickBot="1">
      <c r="A31" s="386"/>
      <c r="B31" s="312" t="s">
        <v>147</v>
      </c>
      <c r="C31" s="389"/>
      <c r="D31" s="389"/>
      <c r="E31" s="389"/>
      <c r="F31" s="140">
        <f>IF(F24=0,0,IF(SUM($F$26:F$26)=0,F24,IF($Q$19&gt;0,MIN(F24,($R$19+$R$21+$R$22+$R$25)/COUNTA($F$19:$Q$19)*(2/$O$13)),MIN(F24,(SUM($F$19:F$19)+SUM($F$21:F$21)+SUM($F$22:F$22)+SUM($F$25:F$25))/COUNTA($F$19:F$19)*(2/$O$13)))))</f>
        <v>0</v>
      </c>
      <c r="G31" s="141">
        <f>IF(G24=0,0,IF(SUM($F$26:G$26)=0,G24,IF($Q$19&gt;0,MIN(G24,($R$19+$R$21+$R$22+$R$25)/COUNTA($F$19:$Q$19)*(2/$O$13)),MIN(G24,(SUM($F$19:G$19)+SUM($F$21:G$21)+SUM($F$22:G$22)+SUM($F$25:G$25))/COUNTA($F$19:G$19)*(2/$O$13)))))</f>
        <v>0</v>
      </c>
      <c r="H31" s="141">
        <f>IF(H24=0,0,IF(SUM($F$26:H$26)=0,H24,IF($Q$19&gt;0,MIN(H24,($R$19+$R$21+$R$22+$R$25)/COUNTA($F$19:$Q$19)*(2/$O$13)),MIN(H24,(SUM($F$19:H$19)+SUM($F$21:H$21)+SUM($F$22:H$22)+SUM($F$25:H$25))/COUNTA($F$19:H$19)*(2/$O$13)))))</f>
        <v>0</v>
      </c>
      <c r="I31" s="141">
        <f>IF(I24=0,0,IF(SUM($F$26:I$26)=0,I24,IF($Q$19&gt;0,MIN(I24,($R$19+$R$21+$R$22+$R$25)/COUNTA($F$19:$Q$19)*(2/$O$13)),MIN(I24,(SUM($F$19:I$19)+SUM($F$21:I$21)+SUM($F$22:I$22)+SUM($F$25:I$25))/COUNTA($F$19:I$19)*(2/$O$13)))))</f>
        <v>0</v>
      </c>
      <c r="J31" s="141">
        <f>IF(J24=0,0,IF(SUM($F$26:J$26)=0,J24,IF($Q$19&gt;0,MIN(J24,($R$19+$R$21+$R$22+$R$25)/COUNTA($F$19:$Q$19)*(2/$O$13)),MIN(J24,(SUM($F$19:J$19)+SUM($F$21:J$21)+SUM($F$22:J$22)+SUM($F$25:J$25))/COUNTA($F$19:J$19)*(2/$O$13)))))</f>
        <v>0</v>
      </c>
      <c r="K31" s="141">
        <f>IF(K24=0,0,IF(SUM($F$26:K$26)=0,K24,IF($Q$19&gt;0,MIN(K24,($R$19+$R$21+$R$22+$R$25)/COUNTA($F$19:$Q$19)*(2/$O$13)),MIN(K24,(SUM($F$19:K$19)+SUM($F$21:K$21)+SUM($F$22:K$22)+SUM($F$25:K$25))/COUNTA($F$19:K$19)*(2/$O$13)))))</f>
        <v>0</v>
      </c>
      <c r="L31" s="141">
        <f>IF(L24=0,0,IF(SUM($F$26:L$26)=0,L24,IF($Q$19&gt;0,MIN(L24,($R$19+$R$21+$R$22+$R$25)/COUNTA($F$19:$Q$19)*(2/$O$13)),MIN(L24,(SUM($F$19:L$19)+SUM($F$21:L$21)+SUM($F$22:L$22)+SUM($F$25:L$25))/COUNTA($F$19:L$19)*(2/$O$13)))))</f>
        <v>0</v>
      </c>
      <c r="M31" s="141">
        <f>IF(M24=0,0,IF(SUM($F$26:M$26)=0,M24,IF($Q$19&gt;0,MIN(M24,($R$19+$R$21+$R$22+$R$25)/COUNTA($F$19:$Q$19)*(2/$O$13)),MIN(M24,(SUM($F$19:M$19)+SUM($F$21:M$21)+SUM($F$22:M$22)+SUM($F$25:M$25))/COUNTA($F$19:M$19)*(2/$O$13)))))</f>
        <v>0</v>
      </c>
      <c r="N31" s="141">
        <f>IF(N24=0,0,IF(SUM($F$26:N$26)=0,N24,IF($Q$19&gt;0,MIN(N24,($R$19+$R$21+$R$22+$R$25)/COUNTA($F$19:$Q$19)*(2/$O$13)),MIN(N24,(SUM($F$19:N$19)+SUM($F$21:N$21)+SUM($F$22:N$22)+SUM($F$25:N$25))/COUNTA($F$19:N$19)*(2/$O$13)))))</f>
        <v>0</v>
      </c>
      <c r="O31" s="141">
        <f>IF(O24=0,0,IF(SUM($F$26:O$26)=0,O24,IF($Q$19&gt;0,MIN(O24,($R$19+$R$21+$R$22+$R$25)/COUNTA($F$19:$Q$19)*(2/$O$13)),MIN(O24,(SUM($F$19:O$19)+SUM($F$21:O$21)+SUM($F$22:O$22)+SUM($F$25:O$25))/COUNTA($F$19:O$19)*(2/$O$13)))))</f>
        <v>0</v>
      </c>
      <c r="P31" s="141">
        <f>IF(P24=0,0,IF(SUM($F$26:P$26)=0,P24,IF($Q$19&gt;0,MIN(P24,($R$19+$R$21+$R$22+$R$25)/COUNTA($F$19:$Q$19)*(2/$O$13)),MIN(P24,(SUM($F$19:P$19)+SUM($F$21:P$21)+SUM($F$22:P$22)+SUM($F$25:P$25))/COUNTA($F$19:P$19)*(2/$O$13)))))</f>
        <v>0</v>
      </c>
      <c r="Q31" s="142">
        <f>IF(Q24=0,0,IF(SUM($F$26:Q$26)=0,Q24,IF($Q$19&gt;0,MIN(Q24,($R$19+$R$21+$R$22+$R$25)/COUNTA($F$19:$Q$19)*(2/$O$13)),MIN(Q24,(SUM($F$19:Q$19)+SUM($F$21:Q$21)+SUM($F$22:Q$22)+SUM($F$25:Q$25))/COUNTA($F$19:Q$19)*(2/$O$13)))))</f>
        <v>0</v>
      </c>
      <c r="R31" s="108">
        <f>SUM(F31:Q31)</f>
        <v>0</v>
      </c>
      <c r="T31" s="1"/>
    </row>
    <row r="32" spans="1:20" ht="21.75" customHeight="1" thickBot="1">
      <c r="A32" s="387"/>
      <c r="B32" s="313" t="s">
        <v>70</v>
      </c>
      <c r="C32" s="314"/>
      <c r="D32" s="314"/>
      <c r="E32" s="315"/>
      <c r="F32" s="145">
        <f aca="true" t="shared" si="4" ref="F32:Q32">IF((F30+F31)=0,F19+F21+F22+F25+F27,F19+F21+F22+F30+F31+F25+F27)</f>
        <v>2624.02</v>
      </c>
      <c r="G32" s="146">
        <f t="shared" si="4"/>
        <v>2624.02</v>
      </c>
      <c r="H32" s="146">
        <f>IF((H30+H31)=0,H19+H21+H22+H25+H27,H19+H21+H22+H30+H31+H25+H27)</f>
        <v>2111.29</v>
      </c>
      <c r="I32" s="146">
        <f t="shared" si="4"/>
        <v>2111.29</v>
      </c>
      <c r="J32" s="146">
        <f t="shared" si="4"/>
        <v>2111.29</v>
      </c>
      <c r="K32" s="146">
        <f t="shared" si="4"/>
        <v>5248.04</v>
      </c>
      <c r="L32" s="146">
        <f t="shared" si="4"/>
        <v>3061.36</v>
      </c>
      <c r="M32" s="146">
        <f t="shared" si="4"/>
        <v>3061.36</v>
      </c>
      <c r="N32" s="146">
        <f t="shared" si="4"/>
        <v>3061.36</v>
      </c>
      <c r="O32" s="146">
        <f t="shared" si="4"/>
        <v>3061.36</v>
      </c>
      <c r="P32" s="146">
        <f t="shared" si="4"/>
        <v>0</v>
      </c>
      <c r="Q32" s="147">
        <f t="shared" si="4"/>
        <v>0</v>
      </c>
      <c r="R32" s="54">
        <f>SUM(F32:Q32)</f>
        <v>29075.390000000003</v>
      </c>
      <c r="T32" s="1"/>
    </row>
    <row r="33" spans="1:20" ht="7.5" customHeight="1" thickBot="1">
      <c r="A33" s="40"/>
      <c r="B33" s="47"/>
      <c r="C33" s="48"/>
      <c r="D33" s="48"/>
      <c r="E33" s="48"/>
      <c r="F33" s="113">
        <f>2*$O$11-SUM($E$29:E31)</f>
        <v>10740</v>
      </c>
      <c r="G33" s="113">
        <f>2*$O$11-SUM($E$29:F31)</f>
        <v>10740</v>
      </c>
      <c r="H33" s="113">
        <f>2*$O$11-SUM($E$29:G31)</f>
        <v>10740</v>
      </c>
      <c r="I33" s="113">
        <f>2*$O$11-SUM($E$29:H31)</f>
        <v>10740</v>
      </c>
      <c r="J33" s="113">
        <f>2*$O$11-SUM($E$29:I31)</f>
        <v>10740</v>
      </c>
      <c r="K33" s="113">
        <f>2*$O$11-SUM($E$29:J31)</f>
        <v>10740</v>
      </c>
      <c r="L33" s="113">
        <f>2*$O$11-SUM($E$29:K31)</f>
        <v>8115.98</v>
      </c>
      <c r="M33" s="113">
        <f>2*$O$11-SUM($E$29:L31)</f>
        <v>8115.98</v>
      </c>
      <c r="N33" s="113">
        <f>2*$O$11-SUM($E$29:M31)</f>
        <v>8115.98</v>
      </c>
      <c r="O33" s="113">
        <f>2*$O$11-SUM($E$29:N31)</f>
        <v>8115.98</v>
      </c>
      <c r="P33" s="113">
        <f>2*$O$11-SUM($E$29:O31)</f>
        <v>8115.98</v>
      </c>
      <c r="Q33" s="113">
        <f>2*$O$11-SUM($E$29:P31)</f>
        <v>8115.98</v>
      </c>
      <c r="R33" s="55"/>
      <c r="T33" s="1"/>
    </row>
    <row r="34" spans="1:20" ht="15.75" customHeight="1">
      <c r="A34" s="438" t="s">
        <v>6</v>
      </c>
      <c r="B34" s="442" t="s">
        <v>24</v>
      </c>
      <c r="C34" s="422" t="s">
        <v>209</v>
      </c>
      <c r="D34" s="423"/>
      <c r="E34" s="424"/>
      <c r="F34" s="358">
        <f aca="true" t="shared" si="5" ref="F34:Q34">F19+F21+F22+F25+F37</f>
        <v>2624.02</v>
      </c>
      <c r="G34" s="359">
        <f t="shared" si="5"/>
        <v>2624.02</v>
      </c>
      <c r="H34" s="359">
        <f t="shared" si="5"/>
        <v>2624.02</v>
      </c>
      <c r="I34" s="359">
        <f t="shared" si="5"/>
        <v>2624.02</v>
      </c>
      <c r="J34" s="359">
        <f t="shared" si="5"/>
        <v>2624.02</v>
      </c>
      <c r="K34" s="359">
        <f t="shared" si="5"/>
        <v>2624.02</v>
      </c>
      <c r="L34" s="359">
        <f t="shared" si="5"/>
        <v>3061.36</v>
      </c>
      <c r="M34" s="359">
        <f t="shared" si="5"/>
        <v>3061.36</v>
      </c>
      <c r="N34" s="359">
        <f t="shared" si="5"/>
        <v>3061.36</v>
      </c>
      <c r="O34" s="359">
        <f t="shared" si="5"/>
        <v>3061.36</v>
      </c>
      <c r="P34" s="359">
        <f t="shared" si="5"/>
        <v>0</v>
      </c>
      <c r="Q34" s="360">
        <f t="shared" si="5"/>
        <v>0</v>
      </c>
      <c r="R34" s="341">
        <f aca="true" t="shared" si="6" ref="R34:R47">SUM(F34:Q34)</f>
        <v>27989.56</v>
      </c>
      <c r="T34" s="339"/>
    </row>
    <row r="35" spans="1:20" ht="21.75" customHeight="1">
      <c r="A35" s="439"/>
      <c r="B35" s="436"/>
      <c r="C35" s="409"/>
      <c r="D35" s="409"/>
      <c r="E35" s="409"/>
      <c r="F35" s="204">
        <v>557.08</v>
      </c>
      <c r="G35" s="205">
        <v>557.08</v>
      </c>
      <c r="H35" s="205">
        <v>557.07</v>
      </c>
      <c r="I35" s="205">
        <v>557.07</v>
      </c>
      <c r="J35" s="205">
        <v>557.07</v>
      </c>
      <c r="K35" s="205">
        <v>557.08</v>
      </c>
      <c r="L35" s="205">
        <v>649.93</v>
      </c>
      <c r="M35" s="205">
        <v>649.93</v>
      </c>
      <c r="N35" s="205">
        <v>649.93</v>
      </c>
      <c r="O35" s="205">
        <v>649.93</v>
      </c>
      <c r="P35" s="205"/>
      <c r="Q35" s="223"/>
      <c r="R35" s="119">
        <f t="shared" si="6"/>
        <v>5942.170000000001</v>
      </c>
      <c r="T35" s="339"/>
    </row>
    <row r="36" spans="1:20" ht="21.75" customHeight="1">
      <c r="A36" s="439"/>
      <c r="B36" s="437"/>
      <c r="C36" s="412">
        <f>IF(VLOOKUP(VALUE(RIGHT(M8,4)),Stammdaten!G3:O14,2)=0,"Stammdaten",VLOOKUP(VALUE(RIGHT(M8,4)),Stammdaten!G3:O14,2))</f>
        <v>0.2123</v>
      </c>
      <c r="D36" s="412"/>
      <c r="E36" s="345"/>
      <c r="F36" s="116">
        <f aca="true" t="shared" si="7" ref="F36:Q36">MIN(ROUND($C$36*(F34),2),VALUE(F35),ROUND($O$11*$C$36,2))</f>
        <v>557.08</v>
      </c>
      <c r="G36" s="117">
        <f t="shared" si="7"/>
        <v>557.08</v>
      </c>
      <c r="H36" s="117">
        <f t="shared" si="7"/>
        <v>557.07</v>
      </c>
      <c r="I36" s="117">
        <f t="shared" si="7"/>
        <v>557.07</v>
      </c>
      <c r="J36" s="117">
        <f t="shared" si="7"/>
        <v>557.07</v>
      </c>
      <c r="K36" s="117">
        <f t="shared" si="7"/>
        <v>557.08</v>
      </c>
      <c r="L36" s="117">
        <f t="shared" si="7"/>
        <v>649.93</v>
      </c>
      <c r="M36" s="117">
        <f t="shared" si="7"/>
        <v>649.93</v>
      </c>
      <c r="N36" s="117">
        <f t="shared" si="7"/>
        <v>649.93</v>
      </c>
      <c r="O36" s="117">
        <f t="shared" si="7"/>
        <v>649.93</v>
      </c>
      <c r="P36" s="117">
        <f t="shared" si="7"/>
        <v>0</v>
      </c>
      <c r="Q36" s="118">
        <f t="shared" si="7"/>
        <v>0</v>
      </c>
      <c r="R36" s="101">
        <f t="shared" si="6"/>
        <v>5942.170000000001</v>
      </c>
      <c r="T36" s="1"/>
    </row>
    <row r="37" spans="1:20" ht="15.75" customHeight="1">
      <c r="A37" s="439"/>
      <c r="B37" s="443" t="s">
        <v>217</v>
      </c>
      <c r="C37" s="413" t="s">
        <v>210</v>
      </c>
      <c r="D37" s="414"/>
      <c r="E37" s="415"/>
      <c r="F37" s="361"/>
      <c r="G37" s="362"/>
      <c r="H37" s="362">
        <v>512.73</v>
      </c>
      <c r="I37" s="362">
        <v>512.73</v>
      </c>
      <c r="J37" s="362">
        <v>512.73</v>
      </c>
      <c r="K37" s="362"/>
      <c r="L37" s="362"/>
      <c r="M37" s="362"/>
      <c r="N37" s="362"/>
      <c r="O37" s="362"/>
      <c r="P37" s="362"/>
      <c r="Q37" s="363"/>
      <c r="R37" s="340">
        <f>SUM(F37:Q37)</f>
        <v>1538.19</v>
      </c>
      <c r="T37" s="1"/>
    </row>
    <row r="38" spans="1:20" ht="21.75" customHeight="1">
      <c r="A38" s="439"/>
      <c r="B38" s="436" t="s">
        <v>207</v>
      </c>
      <c r="C38" s="265"/>
      <c r="D38" s="265"/>
      <c r="E38" s="266"/>
      <c r="F38" s="267"/>
      <c r="G38" s="268"/>
      <c r="H38" s="268">
        <v>92.91</v>
      </c>
      <c r="I38" s="268">
        <v>92.91</v>
      </c>
      <c r="J38" s="268">
        <v>92.91</v>
      </c>
      <c r="K38" s="268"/>
      <c r="L38" s="268"/>
      <c r="M38" s="268"/>
      <c r="N38" s="268"/>
      <c r="O38" s="268"/>
      <c r="P38" s="268"/>
      <c r="Q38" s="269"/>
      <c r="R38" s="124">
        <f>SUM(F38:Q38)</f>
        <v>278.73</v>
      </c>
      <c r="T38" s="1"/>
    </row>
    <row r="39" spans="1:20" ht="21.75" customHeight="1">
      <c r="A39" s="439"/>
      <c r="B39" s="437"/>
      <c r="C39" s="412">
        <f>IF(VLOOKUP(VALUE(RIGHT(M8,4)),Stammdaten!G3:O14,3)=0,"Stammdaten",VLOOKUP(VALUE(RIGHT(M8,4)),Stammdaten!G3:O14,3))</f>
        <v>0.1812</v>
      </c>
      <c r="D39" s="412"/>
      <c r="E39" s="115"/>
      <c r="F39" s="116">
        <f aca="true" t="shared" si="8" ref="F39:Q39">IF(F37=0,0,MIN(VALUE(F38),ROUND(F37*$C$39,2)))</f>
        <v>0</v>
      </c>
      <c r="G39" s="117">
        <f t="shared" si="8"/>
        <v>0</v>
      </c>
      <c r="H39" s="117">
        <f t="shared" si="8"/>
        <v>92.91</v>
      </c>
      <c r="I39" s="117">
        <f t="shared" si="8"/>
        <v>92.91</v>
      </c>
      <c r="J39" s="117">
        <f t="shared" si="8"/>
        <v>92.91</v>
      </c>
      <c r="K39" s="117">
        <f t="shared" si="8"/>
        <v>0</v>
      </c>
      <c r="L39" s="117">
        <f t="shared" si="8"/>
        <v>0</v>
      </c>
      <c r="M39" s="117">
        <f t="shared" si="8"/>
        <v>0</v>
      </c>
      <c r="N39" s="117">
        <f t="shared" si="8"/>
        <v>0</v>
      </c>
      <c r="O39" s="117">
        <f t="shared" si="8"/>
        <v>0</v>
      </c>
      <c r="P39" s="117">
        <f t="shared" si="8"/>
        <v>0</v>
      </c>
      <c r="Q39" s="118">
        <f t="shared" si="8"/>
        <v>0</v>
      </c>
      <c r="R39" s="101">
        <f t="shared" si="6"/>
        <v>278.73</v>
      </c>
      <c r="T39" s="1"/>
    </row>
    <row r="40" spans="1:20" ht="21.75" customHeight="1">
      <c r="A40" s="439"/>
      <c r="B40" s="436" t="s">
        <v>25</v>
      </c>
      <c r="C40" s="409"/>
      <c r="D40" s="409"/>
      <c r="E40" s="409"/>
      <c r="F40" s="204"/>
      <c r="G40" s="205"/>
      <c r="H40" s="205"/>
      <c r="I40" s="205"/>
      <c r="J40" s="205"/>
      <c r="K40" s="205">
        <v>543.96</v>
      </c>
      <c r="L40" s="205"/>
      <c r="M40" s="205"/>
      <c r="N40" s="205"/>
      <c r="O40" s="205"/>
      <c r="P40" s="205"/>
      <c r="Q40" s="223"/>
      <c r="R40" s="119">
        <f t="shared" si="6"/>
        <v>543.96</v>
      </c>
      <c r="T40" s="1"/>
    </row>
    <row r="41" spans="1:20" ht="21.75" customHeight="1">
      <c r="A41" s="439"/>
      <c r="B41" s="437"/>
      <c r="C41" s="412">
        <f>IF(VLOOKUP(VALUE(RIGHT(M8,4)),Stammdaten!G3:O14,4)=0,"Stammdaten",VLOOKUP(VALUE(RIGHT(M8,4)),Stammdaten!G3:O14,4))</f>
        <v>0.2073</v>
      </c>
      <c r="D41" s="412"/>
      <c r="E41" s="115"/>
      <c r="F41" s="116">
        <f aca="true" t="shared" si="9" ref="F41:Q41">IF((F30+F31)=0,0,MIN(VALUE(F40),ROUND((F30+F31)*$C$41,2),ROUND(F33*$C$41,2)))</f>
        <v>0</v>
      </c>
      <c r="G41" s="117">
        <f t="shared" si="9"/>
        <v>0</v>
      </c>
      <c r="H41" s="117">
        <f t="shared" si="9"/>
        <v>0</v>
      </c>
      <c r="I41" s="117">
        <f t="shared" si="9"/>
        <v>0</v>
      </c>
      <c r="J41" s="117">
        <f t="shared" si="9"/>
        <v>0</v>
      </c>
      <c r="K41" s="117">
        <f t="shared" si="9"/>
        <v>543.96</v>
      </c>
      <c r="L41" s="117">
        <f t="shared" si="9"/>
        <v>0</v>
      </c>
      <c r="M41" s="117">
        <f t="shared" si="9"/>
        <v>0</v>
      </c>
      <c r="N41" s="117">
        <f t="shared" si="9"/>
        <v>0</v>
      </c>
      <c r="O41" s="117">
        <f t="shared" si="9"/>
        <v>0</v>
      </c>
      <c r="P41" s="117">
        <f t="shared" si="9"/>
        <v>0</v>
      </c>
      <c r="Q41" s="118">
        <f t="shared" si="9"/>
        <v>0</v>
      </c>
      <c r="R41" s="101">
        <f t="shared" si="6"/>
        <v>543.96</v>
      </c>
      <c r="T41" s="1"/>
    </row>
    <row r="42" spans="1:20" ht="15.75" customHeight="1">
      <c r="A42" s="439"/>
      <c r="B42" s="436" t="s">
        <v>10</v>
      </c>
      <c r="C42" s="413" t="s">
        <v>211</v>
      </c>
      <c r="D42" s="414"/>
      <c r="E42" s="415"/>
      <c r="F42" s="364">
        <f>F$32-F$27+F37</f>
        <v>2624.02</v>
      </c>
      <c r="G42" s="365">
        <f aca="true" t="shared" si="10" ref="G42:Q42">G$32-G$27+G37</f>
        <v>2624.02</v>
      </c>
      <c r="H42" s="365">
        <f t="shared" si="10"/>
        <v>2624.02</v>
      </c>
      <c r="I42" s="365">
        <f t="shared" si="10"/>
        <v>2624.02</v>
      </c>
      <c r="J42" s="365">
        <f t="shared" si="10"/>
        <v>2624.02</v>
      </c>
      <c r="K42" s="365">
        <f t="shared" si="10"/>
        <v>5248.04</v>
      </c>
      <c r="L42" s="365">
        <f t="shared" si="10"/>
        <v>3061.36</v>
      </c>
      <c r="M42" s="365">
        <f t="shared" si="10"/>
        <v>3061.36</v>
      </c>
      <c r="N42" s="365">
        <f t="shared" si="10"/>
        <v>3061.36</v>
      </c>
      <c r="O42" s="365">
        <f t="shared" si="10"/>
        <v>3061.36</v>
      </c>
      <c r="P42" s="365">
        <f t="shared" si="10"/>
        <v>0</v>
      </c>
      <c r="Q42" s="366">
        <f t="shared" si="10"/>
        <v>0</v>
      </c>
      <c r="R42" s="371">
        <f>SUM(F42:Q42)</f>
        <v>30613.58</v>
      </c>
      <c r="T42" s="1"/>
    </row>
    <row r="43" spans="1:20" ht="21.75" customHeight="1">
      <c r="A43" s="439"/>
      <c r="B43" s="436" t="s">
        <v>10</v>
      </c>
      <c r="C43" s="265"/>
      <c r="D43" s="265"/>
      <c r="E43" s="266"/>
      <c r="F43" s="267">
        <v>40.15</v>
      </c>
      <c r="G43" s="268">
        <v>40.15</v>
      </c>
      <c r="H43" s="268">
        <v>40.15</v>
      </c>
      <c r="I43" s="268">
        <v>40.15</v>
      </c>
      <c r="J43" s="268">
        <v>40.15</v>
      </c>
      <c r="K43" s="268">
        <v>80.3</v>
      </c>
      <c r="L43" s="268">
        <v>46.84</v>
      </c>
      <c r="M43" s="268">
        <v>46.84</v>
      </c>
      <c r="N43" s="268">
        <v>46.84</v>
      </c>
      <c r="O43" s="268">
        <v>46.84</v>
      </c>
      <c r="P43" s="268"/>
      <c r="Q43" s="269"/>
      <c r="R43" s="124">
        <f t="shared" si="6"/>
        <v>468.4100000000001</v>
      </c>
      <c r="T43" s="339"/>
    </row>
    <row r="44" spans="1:20" ht="21.75" customHeight="1">
      <c r="A44" s="439"/>
      <c r="B44" s="437"/>
      <c r="C44" s="412">
        <f>IF(VLOOKUP(VALUE(RIGHT(M8,4)),Stammdaten!G3:O14,5)=0,"Stammdaten",VLOOKUP(VALUE(RIGHT(M8,4)),Stammdaten!G3:O14,5))</f>
        <v>0.0153</v>
      </c>
      <c r="D44" s="412"/>
      <c r="E44" s="115"/>
      <c r="F44" s="116">
        <f>MIN(ROUND((F42)*$C44,2),VALUE(F43))</f>
        <v>40.15</v>
      </c>
      <c r="G44" s="117">
        <f aca="true" t="shared" si="11" ref="G44:Q44">MIN(ROUND((G42)*$C44,2),VALUE(G43))</f>
        <v>40.15</v>
      </c>
      <c r="H44" s="117">
        <f t="shared" si="11"/>
        <v>40.15</v>
      </c>
      <c r="I44" s="117">
        <f t="shared" si="11"/>
        <v>40.15</v>
      </c>
      <c r="J44" s="117">
        <f t="shared" si="11"/>
        <v>40.15</v>
      </c>
      <c r="K44" s="117">
        <f t="shared" si="11"/>
        <v>80.3</v>
      </c>
      <c r="L44" s="117">
        <f t="shared" si="11"/>
        <v>46.84</v>
      </c>
      <c r="M44" s="117">
        <f t="shared" si="11"/>
        <v>46.84</v>
      </c>
      <c r="N44" s="117">
        <f t="shared" si="11"/>
        <v>46.84</v>
      </c>
      <c r="O44" s="117">
        <f t="shared" si="11"/>
        <v>46.84</v>
      </c>
      <c r="P44" s="117">
        <f t="shared" si="11"/>
        <v>0</v>
      </c>
      <c r="Q44" s="118">
        <f t="shared" si="11"/>
        <v>0</v>
      </c>
      <c r="R44" s="101">
        <f t="shared" si="6"/>
        <v>468.4100000000001</v>
      </c>
      <c r="T44" s="1"/>
    </row>
    <row r="45" spans="1:20" ht="15.75" customHeight="1">
      <c r="A45" s="439"/>
      <c r="B45" s="447" t="s">
        <v>143</v>
      </c>
      <c r="C45" s="413" t="s">
        <v>144</v>
      </c>
      <c r="D45" s="414"/>
      <c r="E45" s="415"/>
      <c r="F45" s="364">
        <f aca="true" t="shared" si="12" ref="F45:Q45">F28-F75-F86</f>
        <v>2624.02</v>
      </c>
      <c r="G45" s="365">
        <f t="shared" si="12"/>
        <v>2624.02</v>
      </c>
      <c r="H45" s="365">
        <f t="shared" si="12"/>
        <v>2111.29</v>
      </c>
      <c r="I45" s="365">
        <f t="shared" si="12"/>
        <v>2111.29</v>
      </c>
      <c r="J45" s="365">
        <f t="shared" si="12"/>
        <v>2111.29</v>
      </c>
      <c r="K45" s="365">
        <f t="shared" si="12"/>
        <v>5248.04</v>
      </c>
      <c r="L45" s="365">
        <f t="shared" si="12"/>
        <v>3061.36</v>
      </c>
      <c r="M45" s="365">
        <f t="shared" si="12"/>
        <v>3061.36</v>
      </c>
      <c r="N45" s="365">
        <f t="shared" si="12"/>
        <v>3061.36</v>
      </c>
      <c r="O45" s="365">
        <f t="shared" si="12"/>
        <v>3061.36</v>
      </c>
      <c r="P45" s="365">
        <f t="shared" si="12"/>
        <v>0</v>
      </c>
      <c r="Q45" s="366">
        <f t="shared" si="12"/>
        <v>0</v>
      </c>
      <c r="R45" s="344">
        <f t="shared" si="6"/>
        <v>29075.390000000003</v>
      </c>
      <c r="T45" s="1"/>
    </row>
    <row r="46" spans="1:20" ht="21.75" customHeight="1">
      <c r="A46" s="439"/>
      <c r="B46" s="447"/>
      <c r="C46" s="265"/>
      <c r="D46" s="265"/>
      <c r="E46" s="266"/>
      <c r="F46" s="267"/>
      <c r="G46" s="268"/>
      <c r="H46" s="268"/>
      <c r="I46" s="268"/>
      <c r="J46" s="268"/>
      <c r="K46" s="268"/>
      <c r="L46" s="268"/>
      <c r="M46" s="268"/>
      <c r="N46" s="268"/>
      <c r="O46" s="268"/>
      <c r="P46" s="268"/>
      <c r="Q46" s="269"/>
      <c r="R46" s="270">
        <f t="shared" si="6"/>
        <v>0</v>
      </c>
      <c r="T46" s="1"/>
    </row>
    <row r="47" spans="1:20" ht="21.75" customHeight="1" thickBot="1">
      <c r="A47" s="440"/>
      <c r="B47" s="448"/>
      <c r="C47" s="405">
        <f>IF(VLOOKUP(VALUE(RIGHT(M8,4)),Stammdaten!G3:O14,6)=0,"Stammdaten",VLOOKUP(VALUE(RIGHT(M8,4)),Stammdaten!G3:O14,6))</f>
        <v>0.0308</v>
      </c>
      <c r="D47" s="405"/>
      <c r="E47" s="125"/>
      <c r="F47" s="126">
        <f>IF(F46&lt;=0,0,MIN(VALUE(F46),ROUND(F45*$C$47,2)))</f>
        <v>0</v>
      </c>
      <c r="G47" s="127">
        <f aca="true" t="shared" si="13" ref="G47:Q47">IF(G46&lt;=0,0,MIN(VALUE(G46),ROUND(G45*$C$47,2)))</f>
        <v>0</v>
      </c>
      <c r="H47" s="127">
        <f t="shared" si="13"/>
        <v>0</v>
      </c>
      <c r="I47" s="127">
        <f t="shared" si="13"/>
        <v>0</v>
      </c>
      <c r="J47" s="127">
        <f t="shared" si="13"/>
        <v>0</v>
      </c>
      <c r="K47" s="127">
        <f t="shared" si="13"/>
        <v>0</v>
      </c>
      <c r="L47" s="127">
        <f t="shared" si="13"/>
        <v>0</v>
      </c>
      <c r="M47" s="127">
        <f t="shared" si="13"/>
        <v>0</v>
      </c>
      <c r="N47" s="127">
        <f t="shared" si="13"/>
        <v>0</v>
      </c>
      <c r="O47" s="127">
        <f t="shared" si="13"/>
        <v>0</v>
      </c>
      <c r="P47" s="127">
        <f t="shared" si="13"/>
        <v>0</v>
      </c>
      <c r="Q47" s="77">
        <f t="shared" si="13"/>
        <v>0</v>
      </c>
      <c r="R47" s="128">
        <f t="shared" si="6"/>
        <v>0</v>
      </c>
      <c r="T47" s="1"/>
    </row>
    <row r="48" spans="1:20" ht="16.5" customHeight="1">
      <c r="A48" s="71"/>
      <c r="B48" s="69"/>
      <c r="C48" s="70"/>
      <c r="D48" s="70"/>
      <c r="E48" s="70"/>
      <c r="F48" s="53"/>
      <c r="G48" s="53"/>
      <c r="H48" s="49"/>
      <c r="I48" s="49"/>
      <c r="J48" s="49"/>
      <c r="K48" s="49"/>
      <c r="L48" s="49"/>
      <c r="M48" s="49"/>
      <c r="N48" s="49"/>
      <c r="O48" s="49"/>
      <c r="P48" s="49"/>
      <c r="Q48" s="49"/>
      <c r="R48" s="53"/>
      <c r="T48" s="2"/>
    </row>
    <row r="49" spans="1:20" ht="21.75" customHeight="1">
      <c r="A49" s="71"/>
      <c r="B49" s="69"/>
      <c r="C49" s="70"/>
      <c r="D49" s="70"/>
      <c r="E49" s="70"/>
      <c r="F49" s="53"/>
      <c r="G49" s="53"/>
      <c r="H49" s="49"/>
      <c r="I49" s="49"/>
      <c r="J49" s="49"/>
      <c r="K49" s="49"/>
      <c r="L49" s="49"/>
      <c r="M49" s="49"/>
      <c r="N49" s="49"/>
      <c r="O49" s="49"/>
      <c r="P49" s="49"/>
      <c r="Q49" s="49"/>
      <c r="R49" s="53"/>
      <c r="T49" s="2"/>
    </row>
    <row r="50" spans="1:20" ht="7.5" customHeight="1">
      <c r="A50" s="72"/>
      <c r="B50" s="69"/>
      <c r="C50" s="70"/>
      <c r="D50" s="70"/>
      <c r="E50" s="70"/>
      <c r="F50" s="53"/>
      <c r="G50" s="53"/>
      <c r="H50" s="49"/>
      <c r="I50" s="62"/>
      <c r="J50" s="62"/>
      <c r="K50" s="62"/>
      <c r="L50" s="49"/>
      <c r="M50" s="49"/>
      <c r="N50" s="49"/>
      <c r="O50" s="49"/>
      <c r="P50" s="49"/>
      <c r="Q50" s="49"/>
      <c r="R50" s="53"/>
      <c r="T50" s="2"/>
    </row>
    <row r="51" spans="1:20" ht="7.5" customHeight="1">
      <c r="A51" s="72"/>
      <c r="B51" s="69"/>
      <c r="C51" s="70"/>
      <c r="D51" s="70"/>
      <c r="E51" s="70"/>
      <c r="F51" s="53"/>
      <c r="G51" s="53"/>
      <c r="H51" s="49"/>
      <c r="I51" s="62"/>
      <c r="J51" s="62"/>
      <c r="K51" s="62"/>
      <c r="L51" s="49"/>
      <c r="M51" s="49"/>
      <c r="N51" s="49"/>
      <c r="O51" s="49"/>
      <c r="P51" s="49"/>
      <c r="Q51" s="49"/>
      <c r="R51" s="53"/>
      <c r="T51" s="2"/>
    </row>
    <row r="52" spans="1:20" ht="17.25" thickBot="1">
      <c r="A52" s="72"/>
      <c r="B52" s="69"/>
      <c r="C52" s="70"/>
      <c r="D52" s="70"/>
      <c r="E52" s="70"/>
      <c r="F52" s="53"/>
      <c r="G52" s="53"/>
      <c r="H52" s="53"/>
      <c r="I52" s="53"/>
      <c r="J52" s="53"/>
      <c r="K52" s="53"/>
      <c r="L52" s="53"/>
      <c r="M52" s="53"/>
      <c r="N52" s="53"/>
      <c r="O52" s="53"/>
      <c r="P52" s="53"/>
      <c r="Q52" s="53"/>
      <c r="R52" s="53"/>
      <c r="T52" s="1"/>
    </row>
    <row r="53" spans="1:20" ht="21.75" customHeight="1">
      <c r="A53" s="385" t="s">
        <v>2</v>
      </c>
      <c r="B53" s="442" t="s">
        <v>12</v>
      </c>
      <c r="C53" s="473"/>
      <c r="D53" s="473"/>
      <c r="E53" s="473"/>
      <c r="F53" s="220">
        <v>102.34</v>
      </c>
      <c r="G53" s="221">
        <v>102.34</v>
      </c>
      <c r="H53" s="221">
        <v>82.34</v>
      </c>
      <c r="I53" s="221">
        <v>82.34</v>
      </c>
      <c r="J53" s="221">
        <v>82.34</v>
      </c>
      <c r="K53" s="221">
        <v>204.67</v>
      </c>
      <c r="L53" s="221">
        <v>119.39</v>
      </c>
      <c r="M53" s="221">
        <v>119.39</v>
      </c>
      <c r="N53" s="221">
        <v>119.39</v>
      </c>
      <c r="O53" s="221">
        <v>119.39</v>
      </c>
      <c r="P53" s="221"/>
      <c r="Q53" s="222"/>
      <c r="R53" s="114">
        <f>SUM(F53:Q53)</f>
        <v>1133.93</v>
      </c>
      <c r="T53" s="1"/>
    </row>
    <row r="54" spans="1:20" ht="21.75" customHeight="1">
      <c r="A54" s="386"/>
      <c r="B54" s="437"/>
      <c r="C54" s="412">
        <f>IF(VLOOKUP(VALUE(RIGHT(M8,4)),Stammdaten!G3:O14,7)=0,"Stammdaten",VLOOKUP(VALUE(RIGHT(M8,4)),Stammdaten!G3:O14,7))</f>
        <v>0.039</v>
      </c>
      <c r="D54" s="412"/>
      <c r="E54" s="53"/>
      <c r="F54" s="116">
        <f>MIN(ROUND((F$32-F$27)*$C54,2),VALUE(F53))</f>
        <v>102.34</v>
      </c>
      <c r="G54" s="120">
        <f aca="true" t="shared" si="14" ref="G54:Q54">MIN(ROUND((G$32-G$27)*$C54,2),VALUE(G53))</f>
        <v>102.34</v>
      </c>
      <c r="H54" s="120">
        <f t="shared" si="14"/>
        <v>82.34</v>
      </c>
      <c r="I54" s="120">
        <f t="shared" si="14"/>
        <v>82.34</v>
      </c>
      <c r="J54" s="120">
        <f t="shared" si="14"/>
        <v>82.34</v>
      </c>
      <c r="K54" s="120">
        <f t="shared" si="14"/>
        <v>204.67</v>
      </c>
      <c r="L54" s="120">
        <f t="shared" si="14"/>
        <v>119.39</v>
      </c>
      <c r="M54" s="120">
        <f t="shared" si="14"/>
        <v>119.39</v>
      </c>
      <c r="N54" s="120">
        <f t="shared" si="14"/>
        <v>119.39</v>
      </c>
      <c r="O54" s="120">
        <f t="shared" si="14"/>
        <v>119.39</v>
      </c>
      <c r="P54" s="120">
        <f t="shared" si="14"/>
        <v>0</v>
      </c>
      <c r="Q54" s="121">
        <f t="shared" si="14"/>
        <v>0</v>
      </c>
      <c r="R54" s="119">
        <f>SUM(F54:Q54)</f>
        <v>1133.93</v>
      </c>
      <c r="T54" s="1"/>
    </row>
    <row r="55" spans="1:20" ht="21.75" customHeight="1">
      <c r="A55" s="386"/>
      <c r="B55" s="428" t="s">
        <v>11</v>
      </c>
      <c r="C55" s="122"/>
      <c r="D55" s="122"/>
      <c r="E55" s="123"/>
      <c r="F55" s="224">
        <v>9.71</v>
      </c>
      <c r="G55" s="225">
        <v>9.71</v>
      </c>
      <c r="H55" s="225">
        <v>7.81</v>
      </c>
      <c r="I55" s="225">
        <v>7.81</v>
      </c>
      <c r="J55" s="225">
        <v>7.81</v>
      </c>
      <c r="K55" s="225">
        <v>19.42</v>
      </c>
      <c r="L55" s="225">
        <v>11.33</v>
      </c>
      <c r="M55" s="225">
        <v>11.33</v>
      </c>
      <c r="N55" s="225">
        <v>11.33</v>
      </c>
      <c r="O55" s="225">
        <v>11.33</v>
      </c>
      <c r="P55" s="225"/>
      <c r="Q55" s="226"/>
      <c r="R55" s="124">
        <f>SUM(F55:Q55)</f>
        <v>107.59</v>
      </c>
      <c r="T55" s="1"/>
    </row>
    <row r="56" spans="1:20" ht="21.75" customHeight="1" thickBot="1">
      <c r="A56" s="387"/>
      <c r="B56" s="429"/>
      <c r="C56" s="405">
        <v>0.0037</v>
      </c>
      <c r="D56" s="405"/>
      <c r="E56" s="125"/>
      <c r="F56" s="126">
        <f>MIN(ROUND((F$32-F$27)*$C56,2),VALUE(F55))</f>
        <v>9.71</v>
      </c>
      <c r="G56" s="127">
        <f aca="true" t="shared" si="15" ref="G56:Q56">MIN(ROUND((G$32-G$27)*$C56,2),VALUE(G55))</f>
        <v>9.71</v>
      </c>
      <c r="H56" s="127">
        <f t="shared" si="15"/>
        <v>7.81</v>
      </c>
      <c r="I56" s="127">
        <f t="shared" si="15"/>
        <v>7.81</v>
      </c>
      <c r="J56" s="127">
        <f t="shared" si="15"/>
        <v>7.81</v>
      </c>
      <c r="K56" s="127">
        <f t="shared" si="15"/>
        <v>19.42</v>
      </c>
      <c r="L56" s="127">
        <f t="shared" si="15"/>
        <v>11.33</v>
      </c>
      <c r="M56" s="127">
        <f t="shared" si="15"/>
        <v>11.33</v>
      </c>
      <c r="N56" s="127">
        <f t="shared" si="15"/>
        <v>11.33</v>
      </c>
      <c r="O56" s="127">
        <f t="shared" si="15"/>
        <v>11.33</v>
      </c>
      <c r="P56" s="127">
        <f t="shared" si="15"/>
        <v>0</v>
      </c>
      <c r="Q56" s="77">
        <f t="shared" si="15"/>
        <v>0</v>
      </c>
      <c r="R56" s="128">
        <f>SUM(F56:Q56)</f>
        <v>107.59</v>
      </c>
      <c r="T56" s="1"/>
    </row>
    <row r="57" spans="1:20" ht="7.5" customHeight="1" thickBot="1">
      <c r="A57" s="71"/>
      <c r="B57" s="69"/>
      <c r="C57" s="70"/>
      <c r="D57" s="70"/>
      <c r="E57" s="70"/>
      <c r="F57" s="53"/>
      <c r="G57" s="53"/>
      <c r="H57" s="49"/>
      <c r="I57" s="49"/>
      <c r="J57" s="49"/>
      <c r="K57" s="49"/>
      <c r="L57" s="49"/>
      <c r="M57" s="49"/>
      <c r="N57" s="49"/>
      <c r="O57" s="49"/>
      <c r="P57" s="49"/>
      <c r="Q57" s="49"/>
      <c r="R57" s="53"/>
      <c r="T57" s="2"/>
    </row>
    <row r="58" spans="1:20" ht="15.75" customHeight="1">
      <c r="A58" s="438" t="s">
        <v>76</v>
      </c>
      <c r="B58" s="343"/>
      <c r="C58" s="422" t="s">
        <v>208</v>
      </c>
      <c r="D58" s="423"/>
      <c r="E58" s="424"/>
      <c r="F58" s="367">
        <f>(F$32-F$27)</f>
        <v>2624.02</v>
      </c>
      <c r="G58" s="368">
        <f aca="true" t="shared" si="16" ref="G58:Q58">(G$32-G$27)</f>
        <v>2624.02</v>
      </c>
      <c r="H58" s="368">
        <f t="shared" si="16"/>
        <v>2111.29</v>
      </c>
      <c r="I58" s="368">
        <f t="shared" si="16"/>
        <v>2111.29</v>
      </c>
      <c r="J58" s="368">
        <f t="shared" si="16"/>
        <v>2111.29</v>
      </c>
      <c r="K58" s="368">
        <f t="shared" si="16"/>
        <v>5248.04</v>
      </c>
      <c r="L58" s="368">
        <f t="shared" si="16"/>
        <v>3061.36</v>
      </c>
      <c r="M58" s="368">
        <f t="shared" si="16"/>
        <v>3061.36</v>
      </c>
      <c r="N58" s="368">
        <f t="shared" si="16"/>
        <v>3061.36</v>
      </c>
      <c r="O58" s="368">
        <f t="shared" si="16"/>
        <v>3061.36</v>
      </c>
      <c r="P58" s="368">
        <f t="shared" si="16"/>
        <v>0</v>
      </c>
      <c r="Q58" s="369">
        <f t="shared" si="16"/>
        <v>0</v>
      </c>
      <c r="R58" s="341">
        <f>SUM(F58:Q58)</f>
        <v>29075.390000000003</v>
      </c>
      <c r="T58" s="1"/>
    </row>
    <row r="59" spans="1:20" ht="21.75" customHeight="1">
      <c r="A59" s="439"/>
      <c r="B59" s="436" t="s">
        <v>0</v>
      </c>
      <c r="C59" s="409"/>
      <c r="D59" s="409"/>
      <c r="E59" s="409"/>
      <c r="F59" s="204">
        <v>78.72</v>
      </c>
      <c r="G59" s="205">
        <v>78.72</v>
      </c>
      <c r="H59" s="205">
        <v>51.86</v>
      </c>
      <c r="I59" s="205">
        <v>55.66</v>
      </c>
      <c r="J59" s="205">
        <v>59.31</v>
      </c>
      <c r="K59" s="205">
        <v>157.44</v>
      </c>
      <c r="L59" s="205">
        <v>91.84</v>
      </c>
      <c r="M59" s="205">
        <v>91.84</v>
      </c>
      <c r="N59" s="205">
        <v>91.84</v>
      </c>
      <c r="O59" s="205">
        <v>91.84</v>
      </c>
      <c r="P59" s="205"/>
      <c r="Q59" s="223"/>
      <c r="R59" s="119">
        <f>SUM(F59:Q59)</f>
        <v>849.0700000000002</v>
      </c>
      <c r="T59" s="1"/>
    </row>
    <row r="60" spans="1:20" ht="21.75" customHeight="1">
      <c r="A60" s="439"/>
      <c r="B60" s="437"/>
      <c r="C60" s="472">
        <f>IF(VLOOKUP(VALUE(RIGHT(M8,4)),Stammdaten!G3:O14,9)=0,"Stammdaten",VLOOKUP(VALUE(RIGHT(M8,4)),Stammdaten!G3:O14,9))</f>
        <v>0.02999977</v>
      </c>
      <c r="D60" s="472"/>
      <c r="E60" s="53"/>
      <c r="F60" s="129">
        <f>MIN(ROUND(F58*$C60,2),VALUE(F59))</f>
        <v>78.72</v>
      </c>
      <c r="G60" s="120">
        <f aca="true" t="shared" si="17" ref="G60:Q60">MIN(ROUND(G58*$C60,2),VALUE(G59))</f>
        <v>78.72</v>
      </c>
      <c r="H60" s="120">
        <f t="shared" si="17"/>
        <v>51.86</v>
      </c>
      <c r="I60" s="120">
        <f t="shared" si="17"/>
        <v>55.66</v>
      </c>
      <c r="J60" s="120">
        <f t="shared" si="17"/>
        <v>59.31</v>
      </c>
      <c r="K60" s="120">
        <f t="shared" si="17"/>
        <v>157.44</v>
      </c>
      <c r="L60" s="120">
        <f t="shared" si="17"/>
        <v>91.84</v>
      </c>
      <c r="M60" s="120">
        <f t="shared" si="17"/>
        <v>91.84</v>
      </c>
      <c r="N60" s="120">
        <f t="shared" si="17"/>
        <v>91.84</v>
      </c>
      <c r="O60" s="120">
        <f t="shared" si="17"/>
        <v>91.84</v>
      </c>
      <c r="P60" s="120">
        <f t="shared" si="17"/>
        <v>0</v>
      </c>
      <c r="Q60" s="121">
        <f t="shared" si="17"/>
        <v>0</v>
      </c>
      <c r="R60" s="119">
        <f>SUM(F60:Q60)</f>
        <v>849.0700000000002</v>
      </c>
      <c r="T60" s="1"/>
    </row>
    <row r="61" spans="1:20" ht="21.75" customHeight="1" thickBot="1">
      <c r="A61" s="440"/>
      <c r="B61" s="342" t="s">
        <v>68</v>
      </c>
      <c r="C61" s="130"/>
      <c r="D61" s="130"/>
      <c r="E61" s="76"/>
      <c r="F61" s="227"/>
      <c r="G61" s="228"/>
      <c r="H61" s="228"/>
      <c r="I61" s="228"/>
      <c r="J61" s="228"/>
      <c r="K61" s="228"/>
      <c r="L61" s="228"/>
      <c r="M61" s="228"/>
      <c r="N61" s="228"/>
      <c r="O61" s="228"/>
      <c r="P61" s="228"/>
      <c r="Q61" s="229"/>
      <c r="R61" s="131">
        <f>IF(OR(RIGHT(M8,4)="2017",RIGHT(M8,4)="2023"),MIN(SUM(F61:Q61),2*53),MIN(SUM(F61:Q61),2*52))</f>
        <v>0</v>
      </c>
      <c r="T61" s="1"/>
    </row>
    <row r="62" spans="1:18" s="40" customFormat="1" ht="7.5" customHeight="1" thickBot="1">
      <c r="A62" s="60"/>
      <c r="B62" s="61"/>
      <c r="C62" s="62"/>
      <c r="D62" s="62"/>
      <c r="E62" s="62"/>
      <c r="F62" s="62"/>
      <c r="G62" s="62"/>
      <c r="H62" s="62"/>
      <c r="I62" s="62"/>
      <c r="J62" s="62"/>
      <c r="K62" s="62"/>
      <c r="L62" s="62"/>
      <c r="M62" s="62"/>
      <c r="N62" s="62"/>
      <c r="O62" s="62"/>
      <c r="P62" s="62"/>
      <c r="Q62" s="62"/>
      <c r="R62" s="62"/>
    </row>
    <row r="63" spans="1:20" ht="21.75" customHeight="1" thickBot="1">
      <c r="A63" s="295" t="s">
        <v>161</v>
      </c>
      <c r="B63" s="461" t="s">
        <v>162</v>
      </c>
      <c r="C63" s="462"/>
      <c r="D63" s="462"/>
      <c r="E63" s="463"/>
      <c r="F63" s="296"/>
      <c r="G63" s="297"/>
      <c r="H63" s="297"/>
      <c r="I63" s="297"/>
      <c r="J63" s="297"/>
      <c r="K63" s="297"/>
      <c r="L63" s="297"/>
      <c r="M63" s="297"/>
      <c r="N63" s="297"/>
      <c r="O63" s="297"/>
      <c r="P63" s="297"/>
      <c r="Q63" s="298"/>
      <c r="R63" s="299">
        <f>SUM(F63:Q63)</f>
        <v>0</v>
      </c>
      <c r="T63" s="1"/>
    </row>
    <row r="64" spans="1:18" s="303" customFormat="1" ht="7.5" customHeight="1" thickBot="1">
      <c r="A64" s="63"/>
      <c r="B64" s="64"/>
      <c r="C64" s="65"/>
      <c r="D64" s="65"/>
      <c r="E64" s="65"/>
      <c r="F64" s="66"/>
      <c r="G64" s="66"/>
      <c r="H64" s="66"/>
      <c r="I64" s="66"/>
      <c r="J64" s="66"/>
      <c r="K64" s="66"/>
      <c r="L64" s="66"/>
      <c r="M64" s="66"/>
      <c r="N64" s="66"/>
      <c r="O64" s="66"/>
      <c r="P64" s="66"/>
      <c r="Q64" s="66"/>
      <c r="R64" s="66"/>
    </row>
    <row r="65" spans="1:20" ht="19.5" customHeight="1" thickBot="1">
      <c r="A65" s="329" t="s">
        <v>93</v>
      </c>
      <c r="B65" s="330"/>
      <c r="C65" s="331"/>
      <c r="D65" s="331"/>
      <c r="E65" s="332"/>
      <c r="F65" s="333">
        <f aca="true" t="shared" si="18" ref="F65:Q65">-F27+F28+F35+F38+F40+F43+F46+F53+F55+F59+F61+F63</f>
        <v>3412.02</v>
      </c>
      <c r="G65" s="333">
        <f t="shared" si="18"/>
        <v>3412.02</v>
      </c>
      <c r="H65" s="333">
        <f t="shared" si="18"/>
        <v>2943.4300000000003</v>
      </c>
      <c r="I65" s="333">
        <f t="shared" si="18"/>
        <v>2947.23</v>
      </c>
      <c r="J65" s="333">
        <f t="shared" si="18"/>
        <v>2950.88</v>
      </c>
      <c r="K65" s="333">
        <f t="shared" si="18"/>
        <v>6810.91</v>
      </c>
      <c r="L65" s="333">
        <f t="shared" si="18"/>
        <v>3980.69</v>
      </c>
      <c r="M65" s="333">
        <f t="shared" si="18"/>
        <v>3980.69</v>
      </c>
      <c r="N65" s="333">
        <f t="shared" si="18"/>
        <v>3980.69</v>
      </c>
      <c r="O65" s="333">
        <f t="shared" si="18"/>
        <v>3980.69</v>
      </c>
      <c r="P65" s="333">
        <f t="shared" si="18"/>
        <v>0</v>
      </c>
      <c r="Q65" s="333">
        <f t="shared" si="18"/>
        <v>0</v>
      </c>
      <c r="R65" s="333">
        <f>SUM(F65:Q65)</f>
        <v>38399.25</v>
      </c>
      <c r="T65" s="1"/>
    </row>
    <row r="66" spans="1:20" ht="19.5" customHeight="1" thickBot="1">
      <c r="A66" s="334" t="s">
        <v>94</v>
      </c>
      <c r="B66" s="335"/>
      <c r="C66" s="336"/>
      <c r="D66" s="336"/>
      <c r="E66" s="337"/>
      <c r="F66" s="338">
        <f aca="true" t="shared" si="19" ref="F66:Q66">-F27+F32+F36+F39+F41+F44+F47+F54+F56+F60+F61+F63</f>
        <v>3412.02</v>
      </c>
      <c r="G66" s="338">
        <f t="shared" si="19"/>
        <v>3412.02</v>
      </c>
      <c r="H66" s="338">
        <f t="shared" si="19"/>
        <v>2943.4300000000003</v>
      </c>
      <c r="I66" s="338">
        <f t="shared" si="19"/>
        <v>2947.23</v>
      </c>
      <c r="J66" s="338">
        <f t="shared" si="19"/>
        <v>2950.88</v>
      </c>
      <c r="K66" s="338">
        <f t="shared" si="19"/>
        <v>6810.91</v>
      </c>
      <c r="L66" s="338">
        <f t="shared" si="19"/>
        <v>3980.69</v>
      </c>
      <c r="M66" s="338">
        <f t="shared" si="19"/>
        <v>3980.69</v>
      </c>
      <c r="N66" s="338">
        <f t="shared" si="19"/>
        <v>3980.69</v>
      </c>
      <c r="O66" s="338">
        <f t="shared" si="19"/>
        <v>3980.69</v>
      </c>
      <c r="P66" s="338">
        <f t="shared" si="19"/>
        <v>0</v>
      </c>
      <c r="Q66" s="338">
        <f t="shared" si="19"/>
        <v>0</v>
      </c>
      <c r="R66" s="338">
        <f>SUM(F66:Q66)</f>
        <v>38399.25</v>
      </c>
      <c r="T66" s="1"/>
    </row>
    <row r="67" spans="1:18" s="303" customFormat="1" ht="7.5" customHeight="1" thickBot="1">
      <c r="A67" s="63"/>
      <c r="B67" s="64"/>
      <c r="C67" s="65"/>
      <c r="D67" s="65"/>
      <c r="E67" s="65"/>
      <c r="F67" s="66"/>
      <c r="G67" s="66"/>
      <c r="H67" s="66"/>
      <c r="I67" s="66"/>
      <c r="J67" s="66"/>
      <c r="K67" s="66"/>
      <c r="L67" s="66"/>
      <c r="M67" s="66"/>
      <c r="N67" s="66"/>
      <c r="O67" s="66"/>
      <c r="P67" s="66"/>
      <c r="Q67" s="66"/>
      <c r="R67" s="66"/>
    </row>
    <row r="68" spans="1:20" ht="21.75" customHeight="1" thickBot="1">
      <c r="A68" s="295" t="s">
        <v>201</v>
      </c>
      <c r="B68" s="461" t="s">
        <v>199</v>
      </c>
      <c r="C68" s="462"/>
      <c r="D68" s="462"/>
      <c r="E68" s="463"/>
      <c r="F68" s="296"/>
      <c r="G68" s="297"/>
      <c r="H68" s="297">
        <v>1222.02</v>
      </c>
      <c r="I68" s="297">
        <v>1057.77</v>
      </c>
      <c r="J68" s="297">
        <v>584.73</v>
      </c>
      <c r="K68" s="297"/>
      <c r="L68" s="297"/>
      <c r="M68" s="297"/>
      <c r="N68" s="297"/>
      <c r="O68" s="297"/>
      <c r="P68" s="297"/>
      <c r="Q68" s="298"/>
      <c r="R68" s="299">
        <f>SUM(F68:Q68)</f>
        <v>2864.52</v>
      </c>
      <c r="T68" s="1"/>
    </row>
    <row r="69" spans="1:18" s="303" customFormat="1" ht="7.5" customHeight="1" thickBot="1">
      <c r="A69" s="63"/>
      <c r="B69" s="64"/>
      <c r="C69" s="65"/>
      <c r="D69" s="65"/>
      <c r="E69" s="65"/>
      <c r="F69" s="66"/>
      <c r="G69" s="66"/>
      <c r="H69" s="66"/>
      <c r="I69" s="66"/>
      <c r="J69" s="66"/>
      <c r="K69" s="66"/>
      <c r="L69" s="66"/>
      <c r="M69" s="66"/>
      <c r="N69" s="66"/>
      <c r="O69" s="66"/>
      <c r="P69" s="66"/>
      <c r="Q69" s="66"/>
      <c r="R69" s="66"/>
    </row>
    <row r="70" spans="1:20" ht="19.5" customHeight="1" thickBot="1">
      <c r="A70" s="67" t="s">
        <v>200</v>
      </c>
      <c r="B70" s="68"/>
      <c r="C70" s="372"/>
      <c r="D70" s="372"/>
      <c r="E70" s="182"/>
      <c r="F70" s="132">
        <f>F65-F68</f>
        <v>3412.02</v>
      </c>
      <c r="G70" s="132">
        <f aca="true" t="shared" si="20" ref="G70:Q70">G65-G68</f>
        <v>3412.02</v>
      </c>
      <c r="H70" s="132">
        <f t="shared" si="20"/>
        <v>1721.4100000000003</v>
      </c>
      <c r="I70" s="132">
        <f t="shared" si="20"/>
        <v>1889.46</v>
      </c>
      <c r="J70" s="132">
        <f t="shared" si="20"/>
        <v>2366.15</v>
      </c>
      <c r="K70" s="132">
        <f t="shared" si="20"/>
        <v>6810.91</v>
      </c>
      <c r="L70" s="132">
        <f t="shared" si="20"/>
        <v>3980.69</v>
      </c>
      <c r="M70" s="132">
        <f t="shared" si="20"/>
        <v>3980.69</v>
      </c>
      <c r="N70" s="132">
        <f t="shared" si="20"/>
        <v>3980.69</v>
      </c>
      <c r="O70" s="132">
        <f t="shared" si="20"/>
        <v>3980.69</v>
      </c>
      <c r="P70" s="132">
        <f t="shared" si="20"/>
        <v>0</v>
      </c>
      <c r="Q70" s="132">
        <f t="shared" si="20"/>
        <v>0</v>
      </c>
      <c r="R70" s="132">
        <f>SUM(F70:Q70)</f>
        <v>35534.729999999996</v>
      </c>
      <c r="T70" s="1"/>
    </row>
    <row r="71" spans="1:20" ht="19.5" customHeight="1" thickBot="1">
      <c r="A71" s="133" t="s">
        <v>202</v>
      </c>
      <c r="B71" s="134"/>
      <c r="C71" s="159"/>
      <c r="D71" s="159"/>
      <c r="E71" s="183"/>
      <c r="F71" s="135">
        <f>F66-F68</f>
        <v>3412.02</v>
      </c>
      <c r="G71" s="135">
        <f aca="true" t="shared" si="21" ref="G71:Q71">G66-G68</f>
        <v>3412.02</v>
      </c>
      <c r="H71" s="135">
        <f t="shared" si="21"/>
        <v>1721.4100000000003</v>
      </c>
      <c r="I71" s="135">
        <f t="shared" si="21"/>
        <v>1889.46</v>
      </c>
      <c r="J71" s="135">
        <f t="shared" si="21"/>
        <v>2366.15</v>
      </c>
      <c r="K71" s="135">
        <f t="shared" si="21"/>
        <v>6810.91</v>
      </c>
      <c r="L71" s="135">
        <f t="shared" si="21"/>
        <v>3980.69</v>
      </c>
      <c r="M71" s="135">
        <f t="shared" si="21"/>
        <v>3980.69</v>
      </c>
      <c r="N71" s="135">
        <f t="shared" si="21"/>
        <v>3980.69</v>
      </c>
      <c r="O71" s="135">
        <f t="shared" si="21"/>
        <v>3980.69</v>
      </c>
      <c r="P71" s="135">
        <f t="shared" si="21"/>
        <v>0</v>
      </c>
      <c r="Q71" s="135">
        <f t="shared" si="21"/>
        <v>0</v>
      </c>
      <c r="R71" s="135">
        <f>SUM(F71:Q71)</f>
        <v>35534.729999999996</v>
      </c>
      <c r="T71" s="1"/>
    </row>
    <row r="72" spans="1:20" ht="10.5" customHeight="1">
      <c r="A72" s="49"/>
      <c r="B72" s="49"/>
      <c r="C72" s="49"/>
      <c r="D72" s="49"/>
      <c r="E72" s="49"/>
      <c r="F72" s="53"/>
      <c r="G72" s="53"/>
      <c r="H72" s="53"/>
      <c r="I72" s="53"/>
      <c r="J72" s="53"/>
      <c r="K72" s="53"/>
      <c r="L72" s="53"/>
      <c r="M72" s="53"/>
      <c r="N72" s="53"/>
      <c r="O72" s="53"/>
      <c r="P72" s="53"/>
      <c r="Q72" s="53"/>
      <c r="R72" s="53"/>
      <c r="T72" s="2"/>
    </row>
    <row r="73" spans="1:20" ht="10.5" customHeight="1">
      <c r="A73" s="49"/>
      <c r="B73" s="49"/>
      <c r="C73" s="49"/>
      <c r="D73" s="49"/>
      <c r="E73" s="49"/>
      <c r="F73" s="49"/>
      <c r="G73" s="49"/>
      <c r="H73" s="49"/>
      <c r="I73" s="49"/>
      <c r="J73" s="49"/>
      <c r="K73" s="49"/>
      <c r="L73" s="49"/>
      <c r="M73" s="49"/>
      <c r="N73" s="49"/>
      <c r="O73" s="49"/>
      <c r="P73" s="49"/>
      <c r="Q73" s="49"/>
      <c r="R73" s="49"/>
      <c r="T73" s="2"/>
    </row>
    <row r="74" spans="1:20" ht="17.25" thickBot="1">
      <c r="A74" s="49" t="s">
        <v>26</v>
      </c>
      <c r="B74" s="49"/>
      <c r="C74" s="49"/>
      <c r="D74" s="49"/>
      <c r="E74" s="49"/>
      <c r="F74" s="49"/>
      <c r="G74" s="49"/>
      <c r="H74" s="49"/>
      <c r="I74" s="49"/>
      <c r="J74" s="49"/>
      <c r="K74" s="49"/>
      <c r="L74" s="49"/>
      <c r="M74" s="49"/>
      <c r="N74" s="49"/>
      <c r="O74" s="49"/>
      <c r="P74" s="49"/>
      <c r="Q74" s="49"/>
      <c r="R74" s="49"/>
      <c r="T74" s="2"/>
    </row>
    <row r="75" spans="1:20" ht="16.5">
      <c r="A75" s="80" t="s">
        <v>27</v>
      </c>
      <c r="B75" s="444"/>
      <c r="C75" s="445"/>
      <c r="D75" s="445"/>
      <c r="E75" s="446"/>
      <c r="F75" s="208"/>
      <c r="G75" s="209"/>
      <c r="H75" s="209"/>
      <c r="I75" s="209"/>
      <c r="J75" s="209"/>
      <c r="K75" s="209"/>
      <c r="L75" s="209"/>
      <c r="M75" s="209"/>
      <c r="N75" s="209"/>
      <c r="O75" s="209"/>
      <c r="P75" s="209"/>
      <c r="Q75" s="210"/>
      <c r="R75" s="98">
        <f>SUM(F75:Q75)</f>
        <v>0</v>
      </c>
      <c r="T75" s="1"/>
    </row>
    <row r="76" spans="1:20" ht="16.5">
      <c r="A76" s="80" t="s">
        <v>28</v>
      </c>
      <c r="B76" s="431"/>
      <c r="C76" s="432"/>
      <c r="D76" s="432"/>
      <c r="E76" s="433"/>
      <c r="F76" s="214"/>
      <c r="G76" s="215"/>
      <c r="H76" s="215"/>
      <c r="I76" s="215"/>
      <c r="J76" s="215"/>
      <c r="K76" s="215"/>
      <c r="L76" s="215"/>
      <c r="M76" s="215"/>
      <c r="N76" s="215"/>
      <c r="O76" s="215"/>
      <c r="P76" s="215"/>
      <c r="Q76" s="216"/>
      <c r="R76" s="103">
        <f aca="true" t="shared" si="22" ref="R76:R81">SUM(F76:Q76)</f>
        <v>0</v>
      </c>
      <c r="T76" s="1"/>
    </row>
    <row r="77" spans="1:20" ht="16.5">
      <c r="A77" s="80" t="s">
        <v>29</v>
      </c>
      <c r="B77" s="431"/>
      <c r="C77" s="432"/>
      <c r="D77" s="432"/>
      <c r="E77" s="433"/>
      <c r="F77" s="214"/>
      <c r="G77" s="215"/>
      <c r="H77" s="215"/>
      <c r="I77" s="215"/>
      <c r="J77" s="215"/>
      <c r="K77" s="215"/>
      <c r="L77" s="215"/>
      <c r="M77" s="215"/>
      <c r="N77" s="215"/>
      <c r="O77" s="215"/>
      <c r="P77" s="215"/>
      <c r="Q77" s="216"/>
      <c r="R77" s="103">
        <f>SUM(F77:Q77)</f>
        <v>0</v>
      </c>
      <c r="T77" s="1"/>
    </row>
    <row r="78" spans="1:20" ht="16.5">
      <c r="A78" s="80" t="s">
        <v>30</v>
      </c>
      <c r="B78" s="431"/>
      <c r="C78" s="432"/>
      <c r="D78" s="432"/>
      <c r="E78" s="433"/>
      <c r="F78" s="214"/>
      <c r="G78" s="215"/>
      <c r="H78" s="215"/>
      <c r="I78" s="215"/>
      <c r="J78" s="215"/>
      <c r="K78" s="215"/>
      <c r="L78" s="215"/>
      <c r="M78" s="215"/>
      <c r="N78" s="215"/>
      <c r="O78" s="215"/>
      <c r="P78" s="215"/>
      <c r="Q78" s="216"/>
      <c r="R78" s="103">
        <f t="shared" si="22"/>
        <v>0</v>
      </c>
      <c r="T78" s="1"/>
    </row>
    <row r="79" spans="1:20" ht="16.5">
      <c r="A79" s="80" t="s">
        <v>31</v>
      </c>
      <c r="B79" s="431"/>
      <c r="C79" s="432"/>
      <c r="D79" s="432"/>
      <c r="E79" s="433"/>
      <c r="F79" s="214"/>
      <c r="G79" s="215"/>
      <c r="H79" s="215"/>
      <c r="I79" s="215"/>
      <c r="J79" s="215"/>
      <c r="K79" s="215"/>
      <c r="L79" s="215"/>
      <c r="M79" s="215"/>
      <c r="N79" s="215"/>
      <c r="O79" s="215"/>
      <c r="P79" s="215"/>
      <c r="Q79" s="216"/>
      <c r="R79" s="103">
        <f t="shared" si="22"/>
        <v>0</v>
      </c>
      <c r="T79" s="1"/>
    </row>
    <row r="80" spans="1:20" ht="16.5">
      <c r="A80" s="80" t="s">
        <v>32</v>
      </c>
      <c r="B80" s="431"/>
      <c r="C80" s="432"/>
      <c r="D80" s="432"/>
      <c r="E80" s="433"/>
      <c r="F80" s="214"/>
      <c r="G80" s="215"/>
      <c r="H80" s="215"/>
      <c r="I80" s="215"/>
      <c r="J80" s="215"/>
      <c r="K80" s="215"/>
      <c r="L80" s="215"/>
      <c r="M80" s="215"/>
      <c r="N80" s="215"/>
      <c r="O80" s="215"/>
      <c r="P80" s="215"/>
      <c r="Q80" s="216"/>
      <c r="R80" s="103">
        <f t="shared" si="22"/>
        <v>0</v>
      </c>
      <c r="T80" s="1"/>
    </row>
    <row r="81" spans="1:20" ht="17.25" thickBot="1">
      <c r="A81" s="80" t="s">
        <v>33</v>
      </c>
      <c r="B81" s="450"/>
      <c r="C81" s="451"/>
      <c r="D81" s="451"/>
      <c r="E81" s="452"/>
      <c r="F81" s="227"/>
      <c r="G81" s="228"/>
      <c r="H81" s="228"/>
      <c r="I81" s="228"/>
      <c r="J81" s="228"/>
      <c r="K81" s="228"/>
      <c r="L81" s="228"/>
      <c r="M81" s="228"/>
      <c r="N81" s="228"/>
      <c r="O81" s="228"/>
      <c r="P81" s="228"/>
      <c r="Q81" s="229"/>
      <c r="R81" s="131">
        <f t="shared" si="22"/>
        <v>0</v>
      </c>
      <c r="T81" s="1"/>
    </row>
    <row r="82" spans="1:20" ht="17.25" thickBot="1">
      <c r="A82" s="49"/>
      <c r="B82" s="49"/>
      <c r="C82" s="49"/>
      <c r="D82" s="49"/>
      <c r="E82" s="49"/>
      <c r="F82" s="145">
        <f aca="true" t="shared" si="23" ref="F82:R82">SUM(F75:F81)</f>
        <v>0</v>
      </c>
      <c r="G82" s="146">
        <f t="shared" si="23"/>
        <v>0</v>
      </c>
      <c r="H82" s="146">
        <f t="shared" si="23"/>
        <v>0</v>
      </c>
      <c r="I82" s="146">
        <f t="shared" si="23"/>
        <v>0</v>
      </c>
      <c r="J82" s="146">
        <f t="shared" si="23"/>
        <v>0</v>
      </c>
      <c r="K82" s="146">
        <f t="shared" si="23"/>
        <v>0</v>
      </c>
      <c r="L82" s="146">
        <f t="shared" si="23"/>
        <v>0</v>
      </c>
      <c r="M82" s="146">
        <f t="shared" si="23"/>
        <v>0</v>
      </c>
      <c r="N82" s="146">
        <f t="shared" si="23"/>
        <v>0</v>
      </c>
      <c r="O82" s="146">
        <f t="shared" si="23"/>
        <v>0</v>
      </c>
      <c r="P82" s="146">
        <f t="shared" si="23"/>
        <v>0</v>
      </c>
      <c r="Q82" s="147">
        <f t="shared" si="23"/>
        <v>0</v>
      </c>
      <c r="R82" s="54">
        <f t="shared" si="23"/>
        <v>0</v>
      </c>
      <c r="T82" s="1"/>
    </row>
    <row r="83" spans="1:20" ht="10.5" customHeight="1">
      <c r="A83" s="49"/>
      <c r="B83" s="49"/>
      <c r="C83" s="49"/>
      <c r="D83" s="49"/>
      <c r="E83" s="49"/>
      <c r="F83" s="53"/>
      <c r="G83" s="53"/>
      <c r="H83" s="53"/>
      <c r="I83" s="53"/>
      <c r="J83" s="53"/>
      <c r="K83" s="53"/>
      <c r="L83" s="53"/>
      <c r="M83" s="53"/>
      <c r="N83" s="53"/>
      <c r="O83" s="53"/>
      <c r="P83" s="53"/>
      <c r="Q83" s="53"/>
      <c r="R83" s="53"/>
      <c r="T83" s="1"/>
    </row>
    <row r="84" spans="1:20" ht="10.5" customHeight="1">
      <c r="A84" s="49"/>
      <c r="B84" s="49"/>
      <c r="C84" s="49"/>
      <c r="D84" s="49"/>
      <c r="E84" s="49"/>
      <c r="F84" s="49"/>
      <c r="G84" s="49"/>
      <c r="H84" s="49"/>
      <c r="I84" s="49"/>
      <c r="J84" s="49"/>
      <c r="K84" s="49"/>
      <c r="L84" s="49"/>
      <c r="M84" s="49"/>
      <c r="N84" s="49"/>
      <c r="O84" s="49"/>
      <c r="P84" s="49"/>
      <c r="Q84" s="49"/>
      <c r="R84" s="49"/>
      <c r="T84" s="1"/>
    </row>
    <row r="85" spans="1:20" ht="17.25" thickBot="1">
      <c r="A85" s="49" t="s">
        <v>34</v>
      </c>
      <c r="B85" s="49"/>
      <c r="C85" s="49"/>
      <c r="D85" s="49"/>
      <c r="E85" s="49"/>
      <c r="F85" s="49"/>
      <c r="G85" s="49"/>
      <c r="H85" s="49"/>
      <c r="I85" s="49"/>
      <c r="J85" s="49"/>
      <c r="K85" s="49"/>
      <c r="L85" s="49"/>
      <c r="M85" s="49"/>
      <c r="N85" s="49"/>
      <c r="O85" s="49"/>
      <c r="P85" s="49"/>
      <c r="Q85" s="49"/>
      <c r="R85" s="49"/>
      <c r="T85" s="1"/>
    </row>
    <row r="86" spans="1:20" ht="16.5">
      <c r="A86" s="80" t="s">
        <v>27</v>
      </c>
      <c r="B86" s="444"/>
      <c r="C86" s="445"/>
      <c r="D86" s="445"/>
      <c r="E86" s="446"/>
      <c r="F86" s="208"/>
      <c r="G86" s="209"/>
      <c r="H86" s="209"/>
      <c r="I86" s="209"/>
      <c r="J86" s="209"/>
      <c r="K86" s="209"/>
      <c r="L86" s="209"/>
      <c r="M86" s="209"/>
      <c r="N86" s="209"/>
      <c r="O86" s="209"/>
      <c r="P86" s="209"/>
      <c r="Q86" s="210"/>
      <c r="R86" s="98">
        <f aca="true" t="shared" si="24" ref="R86:R92">SUM(F86:Q86)</f>
        <v>0</v>
      </c>
      <c r="T86" s="1"/>
    </row>
    <row r="87" spans="1:20" ht="16.5">
      <c r="A87" s="80" t="s">
        <v>28</v>
      </c>
      <c r="B87" s="431"/>
      <c r="C87" s="432"/>
      <c r="D87" s="432"/>
      <c r="E87" s="433"/>
      <c r="F87" s="214"/>
      <c r="G87" s="215"/>
      <c r="H87" s="215"/>
      <c r="I87" s="215"/>
      <c r="J87" s="215"/>
      <c r="K87" s="215"/>
      <c r="L87" s="215"/>
      <c r="M87" s="215"/>
      <c r="N87" s="215"/>
      <c r="O87" s="215"/>
      <c r="P87" s="215"/>
      <c r="Q87" s="216"/>
      <c r="R87" s="103">
        <f t="shared" si="24"/>
        <v>0</v>
      </c>
      <c r="T87" s="1"/>
    </row>
    <row r="88" spans="1:20" ht="16.5">
      <c r="A88" s="80" t="s">
        <v>29</v>
      </c>
      <c r="B88" s="431"/>
      <c r="C88" s="432"/>
      <c r="D88" s="432"/>
      <c r="E88" s="433"/>
      <c r="F88" s="214"/>
      <c r="G88" s="215"/>
      <c r="H88" s="215"/>
      <c r="I88" s="215"/>
      <c r="J88" s="215"/>
      <c r="K88" s="215"/>
      <c r="L88" s="215"/>
      <c r="M88" s="215"/>
      <c r="N88" s="215"/>
      <c r="O88" s="215"/>
      <c r="P88" s="215"/>
      <c r="Q88" s="216"/>
      <c r="R88" s="103">
        <f t="shared" si="24"/>
        <v>0</v>
      </c>
      <c r="T88" s="1"/>
    </row>
    <row r="89" spans="1:20" ht="16.5">
      <c r="A89" s="80" t="s">
        <v>30</v>
      </c>
      <c r="B89" s="431"/>
      <c r="C89" s="432"/>
      <c r="D89" s="432"/>
      <c r="E89" s="433"/>
      <c r="F89" s="214"/>
      <c r="G89" s="215"/>
      <c r="H89" s="215"/>
      <c r="I89" s="215"/>
      <c r="J89" s="215"/>
      <c r="K89" s="215"/>
      <c r="L89" s="215"/>
      <c r="M89" s="215"/>
      <c r="N89" s="215"/>
      <c r="O89" s="215"/>
      <c r="P89" s="215"/>
      <c r="Q89" s="216"/>
      <c r="R89" s="103">
        <f t="shared" si="24"/>
        <v>0</v>
      </c>
      <c r="T89" s="1"/>
    </row>
    <row r="90" spans="1:20" ht="16.5">
      <c r="A90" s="80" t="s">
        <v>31</v>
      </c>
      <c r="B90" s="431"/>
      <c r="C90" s="432"/>
      <c r="D90" s="432"/>
      <c r="E90" s="433"/>
      <c r="F90" s="214"/>
      <c r="G90" s="215"/>
      <c r="H90" s="215"/>
      <c r="I90" s="215"/>
      <c r="J90" s="215"/>
      <c r="K90" s="215"/>
      <c r="L90" s="215"/>
      <c r="M90" s="215"/>
      <c r="N90" s="215"/>
      <c r="O90" s="215"/>
      <c r="P90" s="215"/>
      <c r="Q90" s="216"/>
      <c r="R90" s="103">
        <f t="shared" si="24"/>
        <v>0</v>
      </c>
      <c r="T90" s="1"/>
    </row>
    <row r="91" spans="1:20" ht="16.5">
      <c r="A91" s="80" t="s">
        <v>32</v>
      </c>
      <c r="B91" s="431"/>
      <c r="C91" s="432"/>
      <c r="D91" s="432"/>
      <c r="E91" s="433"/>
      <c r="F91" s="214"/>
      <c r="G91" s="215"/>
      <c r="H91" s="215"/>
      <c r="I91" s="215"/>
      <c r="J91" s="215"/>
      <c r="K91" s="215"/>
      <c r="L91" s="215"/>
      <c r="M91" s="215"/>
      <c r="N91" s="215"/>
      <c r="O91" s="215"/>
      <c r="P91" s="215"/>
      <c r="Q91" s="216"/>
      <c r="R91" s="103">
        <f t="shared" si="24"/>
        <v>0</v>
      </c>
      <c r="T91" s="1"/>
    </row>
    <row r="92" spans="1:20" ht="17.25" thickBot="1">
      <c r="A92" s="80" t="s">
        <v>33</v>
      </c>
      <c r="B92" s="450"/>
      <c r="C92" s="451"/>
      <c r="D92" s="451"/>
      <c r="E92" s="452"/>
      <c r="F92" s="227"/>
      <c r="G92" s="228"/>
      <c r="H92" s="228"/>
      <c r="I92" s="228"/>
      <c r="J92" s="228"/>
      <c r="K92" s="228"/>
      <c r="L92" s="228"/>
      <c r="M92" s="228"/>
      <c r="N92" s="228"/>
      <c r="O92" s="228"/>
      <c r="P92" s="228"/>
      <c r="Q92" s="229"/>
      <c r="R92" s="131">
        <f t="shared" si="24"/>
        <v>0</v>
      </c>
      <c r="T92" s="1"/>
    </row>
    <row r="93" spans="1:20" ht="17.25" thickBot="1">
      <c r="A93" s="49"/>
      <c r="B93" s="49"/>
      <c r="C93" s="49"/>
      <c r="D93" s="49"/>
      <c r="E93" s="49"/>
      <c r="F93" s="145">
        <f aca="true" t="shared" si="25" ref="F93:R93">SUM(F86:F92)</f>
        <v>0</v>
      </c>
      <c r="G93" s="146">
        <f t="shared" si="25"/>
        <v>0</v>
      </c>
      <c r="H93" s="146">
        <f t="shared" si="25"/>
        <v>0</v>
      </c>
      <c r="I93" s="146">
        <f t="shared" si="25"/>
        <v>0</v>
      </c>
      <c r="J93" s="146">
        <f t="shared" si="25"/>
        <v>0</v>
      </c>
      <c r="K93" s="146">
        <f t="shared" si="25"/>
        <v>0</v>
      </c>
      <c r="L93" s="146">
        <f t="shared" si="25"/>
        <v>0</v>
      </c>
      <c r="M93" s="146">
        <f t="shared" si="25"/>
        <v>0</v>
      </c>
      <c r="N93" s="146">
        <f t="shared" si="25"/>
        <v>0</v>
      </c>
      <c r="O93" s="146">
        <f t="shared" si="25"/>
        <v>0</v>
      </c>
      <c r="P93" s="146">
        <f t="shared" si="25"/>
        <v>0</v>
      </c>
      <c r="Q93" s="147">
        <f t="shared" si="25"/>
        <v>0</v>
      </c>
      <c r="R93" s="54">
        <f t="shared" si="25"/>
        <v>0</v>
      </c>
      <c r="T93" s="1"/>
    </row>
    <row r="94" spans="1:20" ht="10.5" customHeight="1">
      <c r="A94" s="49"/>
      <c r="B94" s="49"/>
      <c r="C94" s="49"/>
      <c r="D94" s="49"/>
      <c r="E94" s="49"/>
      <c r="F94" s="53"/>
      <c r="G94" s="53"/>
      <c r="H94" s="53"/>
      <c r="I94" s="53"/>
      <c r="J94" s="53"/>
      <c r="K94" s="53"/>
      <c r="L94" s="53"/>
      <c r="M94" s="53"/>
      <c r="N94" s="53"/>
      <c r="O94" s="53"/>
      <c r="P94" s="53"/>
      <c r="Q94" s="53"/>
      <c r="R94" s="53"/>
      <c r="T94" s="2"/>
    </row>
    <row r="95" spans="1:20" ht="21.75" customHeight="1">
      <c r="A95" s="71" t="s">
        <v>59</v>
      </c>
      <c r="B95" s="69"/>
      <c r="C95" s="70"/>
      <c r="D95" s="70"/>
      <c r="E95" s="70"/>
      <c r="F95" s="53"/>
      <c r="G95" s="53"/>
      <c r="H95" s="49"/>
      <c r="I95" s="49"/>
      <c r="J95" s="49"/>
      <c r="K95" s="49"/>
      <c r="L95" s="49"/>
      <c r="M95" s="49"/>
      <c r="N95" s="49"/>
      <c r="O95" s="49"/>
      <c r="P95" s="49"/>
      <c r="Q95" s="49"/>
      <c r="R95" s="53"/>
      <c r="T95" s="1"/>
    </row>
    <row r="96" spans="1:20" ht="6" customHeight="1">
      <c r="A96" s="72"/>
      <c r="B96" s="69"/>
      <c r="C96" s="70"/>
      <c r="D96" s="70"/>
      <c r="E96" s="70"/>
      <c r="F96" s="53"/>
      <c r="G96" s="53"/>
      <c r="H96" s="49"/>
      <c r="I96" s="62"/>
      <c r="J96" s="62"/>
      <c r="K96" s="62"/>
      <c r="L96" s="49"/>
      <c r="M96" s="49"/>
      <c r="N96" s="49"/>
      <c r="O96" s="49"/>
      <c r="P96" s="49"/>
      <c r="Q96" s="49"/>
      <c r="R96" s="53"/>
      <c r="T96" s="1"/>
    </row>
    <row r="97" spans="1:20" ht="18" customHeight="1" thickBot="1">
      <c r="A97" s="72" t="s">
        <v>15</v>
      </c>
      <c r="B97" s="69"/>
      <c r="C97" s="70"/>
      <c r="D97" s="70"/>
      <c r="E97" s="70"/>
      <c r="F97" s="53"/>
      <c r="G97" s="53"/>
      <c r="H97" s="49"/>
      <c r="I97" s="62"/>
      <c r="J97" s="62"/>
      <c r="K97" s="62"/>
      <c r="L97" s="49"/>
      <c r="M97" s="49"/>
      <c r="N97" s="49"/>
      <c r="O97" s="49"/>
      <c r="P97" s="49"/>
      <c r="Q97" s="49"/>
      <c r="R97" s="53"/>
      <c r="T97" s="1"/>
    </row>
    <row r="98" spans="1:20" ht="16.5" customHeight="1" thickBot="1">
      <c r="A98" s="73"/>
      <c r="B98" s="56" t="s">
        <v>64</v>
      </c>
      <c r="C98" s="149"/>
      <c r="D98" s="149"/>
      <c r="E98" s="162"/>
      <c r="F98" s="163">
        <f aca="true" t="shared" si="26" ref="F98:Q98">F71</f>
        <v>3412.02</v>
      </c>
      <c r="G98" s="164">
        <f t="shared" si="26"/>
        <v>3412.02</v>
      </c>
      <c r="H98" s="164">
        <f t="shared" si="26"/>
        <v>1721.4100000000003</v>
      </c>
      <c r="I98" s="164">
        <f t="shared" si="26"/>
        <v>1889.46</v>
      </c>
      <c r="J98" s="164">
        <f t="shared" si="26"/>
        <v>2366.15</v>
      </c>
      <c r="K98" s="164">
        <f t="shared" si="26"/>
        <v>6810.91</v>
      </c>
      <c r="L98" s="164">
        <f t="shared" si="26"/>
        <v>3980.69</v>
      </c>
      <c r="M98" s="164">
        <f t="shared" si="26"/>
        <v>3980.69</v>
      </c>
      <c r="N98" s="164">
        <f t="shared" si="26"/>
        <v>3980.69</v>
      </c>
      <c r="O98" s="164">
        <f t="shared" si="26"/>
        <v>3980.69</v>
      </c>
      <c r="P98" s="164">
        <f t="shared" si="26"/>
        <v>0</v>
      </c>
      <c r="Q98" s="165">
        <f t="shared" si="26"/>
        <v>0</v>
      </c>
      <c r="R98" s="114">
        <f>SUM(F98:Q98)</f>
        <v>35534.729999999996</v>
      </c>
      <c r="T98" s="1"/>
    </row>
    <row r="99" spans="1:20" ht="16.5">
      <c r="A99" s="73"/>
      <c r="B99" s="74" t="s">
        <v>52</v>
      </c>
      <c r="C99" s="57"/>
      <c r="D99" s="57"/>
      <c r="E99" s="136"/>
      <c r="F99" s="137">
        <f>F114</f>
        <v>112.75</v>
      </c>
      <c r="G99" s="138">
        <f aca="true" t="shared" si="27" ref="G99:P99">G114</f>
        <v>117.5</v>
      </c>
      <c r="H99" s="138">
        <f t="shared" si="27"/>
        <v>85.5</v>
      </c>
      <c r="I99" s="138">
        <f t="shared" si="27"/>
        <v>85.75</v>
      </c>
      <c r="J99" s="138">
        <f t="shared" si="27"/>
        <v>85.75</v>
      </c>
      <c r="K99" s="138">
        <f t="shared" si="27"/>
        <v>139.75</v>
      </c>
      <c r="L99" s="138">
        <f t="shared" si="27"/>
        <v>132.25</v>
      </c>
      <c r="M99" s="138">
        <f t="shared" si="27"/>
        <v>137.5</v>
      </c>
      <c r="N99" s="138">
        <f t="shared" si="27"/>
        <v>127</v>
      </c>
      <c r="O99" s="138">
        <f t="shared" si="27"/>
        <v>129.25</v>
      </c>
      <c r="P99" s="138">
        <f t="shared" si="27"/>
        <v>0</v>
      </c>
      <c r="Q99" s="75">
        <f>Q114</f>
        <v>0</v>
      </c>
      <c r="R99" s="98">
        <f>SUM(F99:Q99)</f>
        <v>1153</v>
      </c>
      <c r="T99" s="1"/>
    </row>
    <row r="100" spans="1:20" ht="17.25" thickBot="1">
      <c r="A100" s="73"/>
      <c r="B100" s="59" t="s">
        <v>58</v>
      </c>
      <c r="C100" s="112"/>
      <c r="D100" s="112"/>
      <c r="E100" s="139"/>
      <c r="F100" s="227"/>
      <c r="G100" s="228"/>
      <c r="H100" s="228"/>
      <c r="I100" s="228"/>
      <c r="J100" s="228"/>
      <c r="K100" s="228"/>
      <c r="L100" s="228"/>
      <c r="M100" s="228"/>
      <c r="N100" s="228"/>
      <c r="O100" s="228"/>
      <c r="P100" s="228"/>
      <c r="Q100" s="229"/>
      <c r="R100" s="131">
        <f>SUM(F100:Q100)</f>
        <v>0</v>
      </c>
      <c r="T100" s="1"/>
    </row>
    <row r="101" spans="1:20" ht="17.25" thickBot="1">
      <c r="A101" s="73"/>
      <c r="B101" s="258" t="s">
        <v>129</v>
      </c>
      <c r="C101" s="70"/>
      <c r="D101" s="70"/>
      <c r="E101" s="148"/>
      <c r="F101" s="204">
        <f aca="true" t="shared" si="28" ref="F101:K101">IF($C$11&lt;1,"",$C$11)</f>
        <v>30</v>
      </c>
      <c r="G101" s="205">
        <f t="shared" si="28"/>
        <v>30</v>
      </c>
      <c r="H101" s="205">
        <f t="shared" si="28"/>
        <v>30</v>
      </c>
      <c r="I101" s="205">
        <f t="shared" si="28"/>
        <v>30</v>
      </c>
      <c r="J101" s="205">
        <f t="shared" si="28"/>
        <v>30</v>
      </c>
      <c r="K101" s="205">
        <f t="shared" si="28"/>
        <v>30</v>
      </c>
      <c r="L101" s="205">
        <v>35</v>
      </c>
      <c r="M101" s="205">
        <v>35</v>
      </c>
      <c r="N101" s="205">
        <v>35</v>
      </c>
      <c r="O101" s="205">
        <v>35</v>
      </c>
      <c r="P101" s="205">
        <v>35</v>
      </c>
      <c r="Q101" s="206">
        <v>35</v>
      </c>
      <c r="R101" s="259"/>
      <c r="T101" s="1"/>
    </row>
    <row r="102" spans="1:20" ht="17.25" thickBot="1">
      <c r="A102" s="73"/>
      <c r="B102" s="59" t="s">
        <v>22</v>
      </c>
      <c r="C102" s="112"/>
      <c r="D102" s="112"/>
      <c r="E102" s="139"/>
      <c r="F102" s="140">
        <f>ROUND((F101*(52-$C$13-$C$12))/12,2)+F100</f>
        <v>112.5</v>
      </c>
      <c r="G102" s="141">
        <f aca="true" t="shared" si="29" ref="G102:Q102">ROUND((G101*(52-$C$13-$C$12))/12,2)+G100</f>
        <v>112.5</v>
      </c>
      <c r="H102" s="141">
        <f t="shared" si="29"/>
        <v>112.5</v>
      </c>
      <c r="I102" s="141">
        <f t="shared" si="29"/>
        <v>112.5</v>
      </c>
      <c r="J102" s="141">
        <f t="shared" si="29"/>
        <v>112.5</v>
      </c>
      <c r="K102" s="141">
        <f t="shared" si="29"/>
        <v>112.5</v>
      </c>
      <c r="L102" s="141">
        <f t="shared" si="29"/>
        <v>131.25</v>
      </c>
      <c r="M102" s="141">
        <f t="shared" si="29"/>
        <v>131.25</v>
      </c>
      <c r="N102" s="141">
        <f t="shared" si="29"/>
        <v>131.25</v>
      </c>
      <c r="O102" s="141">
        <f t="shared" si="29"/>
        <v>131.25</v>
      </c>
      <c r="P102" s="141">
        <f t="shared" si="29"/>
        <v>131.25</v>
      </c>
      <c r="Q102" s="142">
        <f t="shared" si="29"/>
        <v>131.25</v>
      </c>
      <c r="R102" s="207">
        <f>SUM(F102:Q102)</f>
        <v>1462.5</v>
      </c>
      <c r="T102" s="1"/>
    </row>
    <row r="103" spans="1:20" ht="17.25" thickBot="1">
      <c r="A103" s="78"/>
      <c r="B103" s="79" t="s">
        <v>14</v>
      </c>
      <c r="C103" s="430"/>
      <c r="D103" s="430"/>
      <c r="E103" s="430"/>
      <c r="F103" s="132">
        <f>IF(F102=0,0,ROUND(F98/F102,2))</f>
        <v>30.33</v>
      </c>
      <c r="G103" s="143">
        <f aca="true" t="shared" si="30" ref="G103:Q103">IF(G102=0,0,ROUND(G98/G102,2))</f>
        <v>30.33</v>
      </c>
      <c r="H103" s="143">
        <f t="shared" si="30"/>
        <v>15.3</v>
      </c>
      <c r="I103" s="143">
        <f t="shared" si="30"/>
        <v>16.8</v>
      </c>
      <c r="J103" s="143">
        <f t="shared" si="30"/>
        <v>21.03</v>
      </c>
      <c r="K103" s="143">
        <f t="shared" si="30"/>
        <v>60.54</v>
      </c>
      <c r="L103" s="143">
        <f t="shared" si="30"/>
        <v>30.33</v>
      </c>
      <c r="M103" s="143">
        <f t="shared" si="30"/>
        <v>30.33</v>
      </c>
      <c r="N103" s="143">
        <f t="shared" si="30"/>
        <v>30.33</v>
      </c>
      <c r="O103" s="143">
        <f t="shared" si="30"/>
        <v>30.33</v>
      </c>
      <c r="P103" s="143">
        <f t="shared" si="30"/>
        <v>0</v>
      </c>
      <c r="Q103" s="144">
        <f t="shared" si="30"/>
        <v>0</v>
      </c>
      <c r="R103" s="54">
        <f>AVERAGE(F103:Q103)</f>
        <v>24.637499999999992</v>
      </c>
      <c r="T103" s="1"/>
    </row>
    <row r="104" spans="1:21" ht="16.5" customHeight="1">
      <c r="A104" s="71"/>
      <c r="B104" s="69"/>
      <c r="C104" s="70"/>
      <c r="D104" s="70"/>
      <c r="E104" s="70"/>
      <c r="F104" s="53"/>
      <c r="G104" s="53"/>
      <c r="H104" s="49"/>
      <c r="I104" s="49"/>
      <c r="J104" s="49"/>
      <c r="K104" s="49"/>
      <c r="L104" s="49"/>
      <c r="M104" s="49"/>
      <c r="N104" s="49"/>
      <c r="O104" s="49"/>
      <c r="P104" s="49"/>
      <c r="Q104" s="49"/>
      <c r="R104" s="53"/>
      <c r="T104" s="53"/>
      <c r="U104" s="2"/>
    </row>
    <row r="105" spans="1:21" ht="21.75" customHeight="1">
      <c r="A105" s="71"/>
      <c r="B105" s="69"/>
      <c r="C105" s="70"/>
      <c r="D105" s="70"/>
      <c r="E105" s="70"/>
      <c r="F105" s="53"/>
      <c r="G105" s="53"/>
      <c r="H105" s="49"/>
      <c r="I105" s="49"/>
      <c r="J105" s="49"/>
      <c r="K105" s="49"/>
      <c r="L105" s="49"/>
      <c r="M105" s="49"/>
      <c r="N105" s="49"/>
      <c r="O105" s="49"/>
      <c r="P105" s="49"/>
      <c r="Q105" s="49"/>
      <c r="R105" s="53"/>
      <c r="T105" s="53"/>
      <c r="U105" s="2"/>
    </row>
    <row r="106" spans="1:21" ht="7.5" customHeight="1">
      <c r="A106" s="72"/>
      <c r="B106" s="69"/>
      <c r="C106" s="70"/>
      <c r="D106" s="70"/>
      <c r="E106" s="70"/>
      <c r="F106" s="53"/>
      <c r="G106" s="53"/>
      <c r="H106" s="49"/>
      <c r="I106" s="62"/>
      <c r="J106" s="62"/>
      <c r="K106" s="62"/>
      <c r="L106" s="49"/>
      <c r="M106" s="49"/>
      <c r="N106" s="49"/>
      <c r="O106" s="49"/>
      <c r="P106" s="49"/>
      <c r="Q106" s="49"/>
      <c r="R106" s="53"/>
      <c r="T106" s="53"/>
      <c r="U106" s="2"/>
    </row>
    <row r="107" spans="1:21" ht="7.5" customHeight="1">
      <c r="A107" s="72"/>
      <c r="B107" s="69"/>
      <c r="C107" s="70"/>
      <c r="D107" s="70"/>
      <c r="E107" s="70"/>
      <c r="F107" s="53"/>
      <c r="G107" s="53"/>
      <c r="H107" s="49"/>
      <c r="I107" s="62"/>
      <c r="J107" s="62"/>
      <c r="K107" s="62"/>
      <c r="L107" s="49"/>
      <c r="M107" s="49"/>
      <c r="N107" s="49"/>
      <c r="O107" s="49"/>
      <c r="P107" s="49"/>
      <c r="Q107" s="49"/>
      <c r="R107" s="53"/>
      <c r="T107" s="53"/>
      <c r="U107" s="2"/>
    </row>
    <row r="108" spans="1:20" ht="16.5" customHeight="1" thickBot="1">
      <c r="A108" s="72" t="s">
        <v>78</v>
      </c>
      <c r="B108" s="69"/>
      <c r="C108" s="70"/>
      <c r="D108" s="70"/>
      <c r="E108" s="70"/>
      <c r="F108" s="53"/>
      <c r="G108" s="53"/>
      <c r="H108" s="53"/>
      <c r="I108" s="53"/>
      <c r="J108" s="53"/>
      <c r="K108" s="53"/>
      <c r="L108" s="53"/>
      <c r="M108" s="53"/>
      <c r="N108" s="53"/>
      <c r="O108" s="53"/>
      <c r="P108" s="53"/>
      <c r="Q108" s="53"/>
      <c r="R108" s="53"/>
      <c r="T108" s="1"/>
    </row>
    <row r="109" spans="1:20" ht="16.5" customHeight="1">
      <c r="A109" s="69"/>
      <c r="B109" s="230" t="s">
        <v>72</v>
      </c>
      <c r="C109" s="231"/>
      <c r="D109" s="231"/>
      <c r="E109" s="232"/>
      <c r="F109" s="208">
        <v>85</v>
      </c>
      <c r="G109" s="209">
        <v>77.25</v>
      </c>
      <c r="H109" s="209">
        <v>19.75</v>
      </c>
      <c r="I109" s="209">
        <v>32.25</v>
      </c>
      <c r="J109" s="209">
        <v>12.75</v>
      </c>
      <c r="K109" s="209">
        <v>73.5</v>
      </c>
      <c r="L109" s="209">
        <v>104.5</v>
      </c>
      <c r="M109" s="209">
        <v>97.25</v>
      </c>
      <c r="N109" s="209">
        <v>84.25</v>
      </c>
      <c r="O109" s="209">
        <v>89.75</v>
      </c>
      <c r="P109" s="209"/>
      <c r="Q109" s="210"/>
      <c r="R109" s="98">
        <f aca="true" t="shared" si="31" ref="R109:R114">SUM(F109:Q109)</f>
        <v>676.25</v>
      </c>
      <c r="T109" s="1"/>
    </row>
    <row r="110" spans="1:20" ht="16.5" customHeight="1">
      <c r="A110" s="69"/>
      <c r="B110" s="233" t="s">
        <v>73</v>
      </c>
      <c r="C110" s="234"/>
      <c r="D110" s="234"/>
      <c r="E110" s="235"/>
      <c r="F110" s="214">
        <v>27.75</v>
      </c>
      <c r="G110" s="215">
        <v>40.25</v>
      </c>
      <c r="H110" s="215">
        <v>65.75</v>
      </c>
      <c r="I110" s="215">
        <v>53.5</v>
      </c>
      <c r="J110" s="215">
        <v>73</v>
      </c>
      <c r="K110" s="215">
        <v>66.25</v>
      </c>
      <c r="L110" s="215">
        <v>27.75</v>
      </c>
      <c r="M110" s="215">
        <v>40.25</v>
      </c>
      <c r="N110" s="215">
        <v>42.75</v>
      </c>
      <c r="O110" s="215">
        <v>39.5</v>
      </c>
      <c r="P110" s="215"/>
      <c r="Q110" s="216"/>
      <c r="R110" s="103">
        <f t="shared" si="31"/>
        <v>476.75</v>
      </c>
      <c r="T110" s="1"/>
    </row>
    <row r="111" spans="1:18" ht="16.5" customHeight="1">
      <c r="A111" s="69"/>
      <c r="B111" s="233" t="s">
        <v>74</v>
      </c>
      <c r="C111" s="234"/>
      <c r="D111" s="234"/>
      <c r="E111" s="235"/>
      <c r="F111" s="214"/>
      <c r="G111" s="215"/>
      <c r="H111" s="215"/>
      <c r="I111" s="215"/>
      <c r="J111" s="215"/>
      <c r="K111" s="215"/>
      <c r="L111" s="215"/>
      <c r="M111" s="215"/>
      <c r="N111" s="215"/>
      <c r="O111" s="215"/>
      <c r="P111" s="215"/>
      <c r="Q111" s="216"/>
      <c r="R111" s="103">
        <f t="shared" si="31"/>
        <v>0</v>
      </c>
    </row>
    <row r="112" spans="1:21" ht="16.5" customHeight="1">
      <c r="A112" s="69"/>
      <c r="B112" s="236" t="s">
        <v>75</v>
      </c>
      <c r="C112" s="237"/>
      <c r="D112" s="237"/>
      <c r="E112" s="238"/>
      <c r="F112" s="214"/>
      <c r="G112" s="215"/>
      <c r="H112" s="215"/>
      <c r="I112" s="215"/>
      <c r="J112" s="215"/>
      <c r="K112" s="215"/>
      <c r="L112" s="215"/>
      <c r="M112" s="215"/>
      <c r="N112" s="215"/>
      <c r="O112" s="215"/>
      <c r="P112" s="215"/>
      <c r="Q112" s="216"/>
      <c r="R112" s="103">
        <f t="shared" si="31"/>
        <v>0</v>
      </c>
      <c r="U112" s="2"/>
    </row>
    <row r="113" spans="1:21" ht="16.5" customHeight="1" thickBot="1">
      <c r="A113" s="69"/>
      <c r="B113" s="239" t="s">
        <v>170</v>
      </c>
      <c r="C113" s="240"/>
      <c r="D113" s="240"/>
      <c r="E113" s="241"/>
      <c r="F113" s="227"/>
      <c r="G113" s="228"/>
      <c r="H113" s="228"/>
      <c r="I113" s="228"/>
      <c r="J113" s="228"/>
      <c r="K113" s="228"/>
      <c r="L113" s="228"/>
      <c r="M113" s="228"/>
      <c r="N113" s="228"/>
      <c r="O113" s="228"/>
      <c r="P113" s="228"/>
      <c r="Q113" s="229"/>
      <c r="R113" s="131">
        <f t="shared" si="31"/>
        <v>0</v>
      </c>
      <c r="U113" s="2"/>
    </row>
    <row r="114" spans="1:21" ht="16.5" customHeight="1" thickBot="1">
      <c r="A114" s="69"/>
      <c r="B114" s="79" t="s">
        <v>77</v>
      </c>
      <c r="C114" s="430"/>
      <c r="D114" s="430"/>
      <c r="E114" s="430"/>
      <c r="F114" s="132">
        <f>SUM(F109:F113)</f>
        <v>112.75</v>
      </c>
      <c r="G114" s="143">
        <f aca="true" t="shared" si="32" ref="G114:Q114">SUM(G109:G113)</f>
        <v>117.5</v>
      </c>
      <c r="H114" s="143">
        <f t="shared" si="32"/>
        <v>85.5</v>
      </c>
      <c r="I114" s="143">
        <f t="shared" si="32"/>
        <v>85.75</v>
      </c>
      <c r="J114" s="143">
        <f t="shared" si="32"/>
        <v>85.75</v>
      </c>
      <c r="K114" s="143">
        <f t="shared" si="32"/>
        <v>139.75</v>
      </c>
      <c r="L114" s="143">
        <f t="shared" si="32"/>
        <v>132.25</v>
      </c>
      <c r="M114" s="143">
        <f t="shared" si="32"/>
        <v>137.5</v>
      </c>
      <c r="N114" s="143">
        <f t="shared" si="32"/>
        <v>127</v>
      </c>
      <c r="O114" s="143">
        <f t="shared" si="32"/>
        <v>129.25</v>
      </c>
      <c r="P114" s="143">
        <f t="shared" si="32"/>
        <v>0</v>
      </c>
      <c r="Q114" s="144">
        <f t="shared" si="32"/>
        <v>0</v>
      </c>
      <c r="R114" s="54">
        <f t="shared" si="31"/>
        <v>1153</v>
      </c>
      <c r="U114" s="2"/>
    </row>
    <row r="115" spans="1:21" ht="7.5" customHeight="1">
      <c r="A115" s="72"/>
      <c r="B115" s="69"/>
      <c r="C115" s="70"/>
      <c r="D115" s="70"/>
      <c r="E115" s="70"/>
      <c r="F115" s="53"/>
      <c r="G115" s="53"/>
      <c r="H115" s="49"/>
      <c r="I115" s="62"/>
      <c r="J115" s="62"/>
      <c r="K115" s="62"/>
      <c r="L115" s="49"/>
      <c r="M115" s="49"/>
      <c r="N115" s="49"/>
      <c r="O115" s="49"/>
      <c r="P115" s="49"/>
      <c r="Q115" s="49"/>
      <c r="R115" s="53"/>
      <c r="T115" s="53"/>
      <c r="U115" s="2"/>
    </row>
    <row r="116" spans="1:18" ht="17.25" thickBot="1">
      <c r="A116" s="72" t="s">
        <v>79</v>
      </c>
      <c r="B116" s="69"/>
      <c r="C116" s="70"/>
      <c r="D116" s="70"/>
      <c r="E116" s="70"/>
      <c r="F116" s="53"/>
      <c r="G116" s="53"/>
      <c r="H116" s="53"/>
      <c r="I116" s="53"/>
      <c r="J116" s="53"/>
      <c r="K116" s="53"/>
      <c r="L116" s="53"/>
      <c r="M116" s="53"/>
      <c r="N116" s="53"/>
      <c r="O116" s="53"/>
      <c r="P116" s="53"/>
      <c r="Q116" s="53"/>
      <c r="R116" s="53"/>
    </row>
    <row r="117" spans="1:21" ht="17.25" thickBot="1">
      <c r="A117" s="425" t="str">
        <f>B109</f>
        <v>Projekt 1</v>
      </c>
      <c r="B117" s="248" t="s">
        <v>16</v>
      </c>
      <c r="C117" s="162"/>
      <c r="D117" s="162"/>
      <c r="E117" s="162"/>
      <c r="F117" s="163">
        <f>F$103*F$109</f>
        <v>2578.0499999999997</v>
      </c>
      <c r="G117" s="164">
        <f>G$103*G$109</f>
        <v>2342.9925</v>
      </c>
      <c r="H117" s="164">
        <f aca="true" t="shared" si="33" ref="H117:Q117">H$103*H$109</f>
        <v>302.175</v>
      </c>
      <c r="I117" s="164">
        <f t="shared" si="33"/>
        <v>541.8000000000001</v>
      </c>
      <c r="J117" s="164">
        <f t="shared" si="33"/>
        <v>268.1325</v>
      </c>
      <c r="K117" s="164">
        <f t="shared" si="33"/>
        <v>4449.69</v>
      </c>
      <c r="L117" s="164">
        <f t="shared" si="33"/>
        <v>3169.4849999999997</v>
      </c>
      <c r="M117" s="164">
        <f t="shared" si="33"/>
        <v>2949.5924999999997</v>
      </c>
      <c r="N117" s="164">
        <f t="shared" si="33"/>
        <v>2555.3025</v>
      </c>
      <c r="O117" s="164">
        <f t="shared" si="33"/>
        <v>2722.1175</v>
      </c>
      <c r="P117" s="164">
        <f t="shared" si="33"/>
        <v>0</v>
      </c>
      <c r="Q117" s="165">
        <f t="shared" si="33"/>
        <v>0</v>
      </c>
      <c r="R117" s="58">
        <f>SUM(F117:Q117)</f>
        <v>21879.3375</v>
      </c>
      <c r="T117" s="310">
        <f>IF($O$12="ja","",R117)</f>
      </c>
      <c r="U117" s="2"/>
    </row>
    <row r="118" spans="1:21" ht="16.5">
      <c r="A118" s="426"/>
      <c r="B118" s="249" t="s">
        <v>60</v>
      </c>
      <c r="C118" s="172"/>
      <c r="D118" s="172"/>
      <c r="E118" s="172"/>
      <c r="F118" s="173">
        <f>IF(F$114=0,0,F$109/F$114)</f>
        <v>0.753880266075388</v>
      </c>
      <c r="G118" s="174">
        <f aca="true" t="shared" si="34" ref="G118:Q118">IF(G$114=0,0,G$109/G$114)</f>
        <v>0.6574468085106383</v>
      </c>
      <c r="H118" s="174">
        <f t="shared" si="34"/>
        <v>0.2309941520467836</v>
      </c>
      <c r="I118" s="174">
        <f t="shared" si="34"/>
        <v>0.3760932944606414</v>
      </c>
      <c r="J118" s="174">
        <f t="shared" si="34"/>
        <v>0.14868804664723032</v>
      </c>
      <c r="K118" s="174">
        <f t="shared" si="34"/>
        <v>0.5259391771019678</v>
      </c>
      <c r="L118" s="174">
        <f t="shared" si="34"/>
        <v>0.7901701323251418</v>
      </c>
      <c r="M118" s="174">
        <f t="shared" si="34"/>
        <v>0.7072727272727273</v>
      </c>
      <c r="N118" s="174">
        <f t="shared" si="34"/>
        <v>0.6633858267716536</v>
      </c>
      <c r="O118" s="174">
        <f t="shared" si="34"/>
        <v>0.6943907156673114</v>
      </c>
      <c r="P118" s="174">
        <f t="shared" si="34"/>
        <v>0</v>
      </c>
      <c r="Q118" s="175">
        <f t="shared" si="34"/>
        <v>0</v>
      </c>
      <c r="R118" s="176">
        <f>IF($R$114=0,0,R$109/$R$114)</f>
        <v>0.5865134431916739</v>
      </c>
      <c r="U118" s="2"/>
    </row>
    <row r="119" spans="1:21" ht="17.25" thickBot="1">
      <c r="A119" s="426"/>
      <c r="B119" s="250" t="s">
        <v>63</v>
      </c>
      <c r="C119" s="177"/>
      <c r="D119" s="177"/>
      <c r="E119" s="177"/>
      <c r="F119" s="178">
        <f>F118*F$71</f>
        <v>2572.2545454545457</v>
      </c>
      <c r="G119" s="179">
        <f aca="true" t="shared" si="35" ref="G119:Q119">G118*G$71</f>
        <v>2243.221659574468</v>
      </c>
      <c r="H119" s="179">
        <f t="shared" si="35"/>
        <v>397.63564327485386</v>
      </c>
      <c r="I119" s="179">
        <f t="shared" si="35"/>
        <v>710.6132361516035</v>
      </c>
      <c r="J119" s="179">
        <f t="shared" si="35"/>
        <v>351.818221574344</v>
      </c>
      <c r="K119" s="179">
        <f t="shared" si="35"/>
        <v>3582.1244007155633</v>
      </c>
      <c r="L119" s="179">
        <f t="shared" si="35"/>
        <v>3145.422344045369</v>
      </c>
      <c r="M119" s="179">
        <f t="shared" si="35"/>
        <v>2815.4334727272726</v>
      </c>
      <c r="N119" s="179">
        <f t="shared" si="35"/>
        <v>2640.7333267716535</v>
      </c>
      <c r="O119" s="179">
        <f t="shared" si="35"/>
        <v>2764.1541779497097</v>
      </c>
      <c r="P119" s="179">
        <f t="shared" si="35"/>
        <v>0</v>
      </c>
      <c r="Q119" s="180">
        <f t="shared" si="35"/>
        <v>0</v>
      </c>
      <c r="R119" s="181"/>
      <c r="U119" s="2"/>
    </row>
    <row r="120" spans="1:20" s="2" customFormat="1" ht="17.25" thickBot="1">
      <c r="A120" s="426"/>
      <c r="B120" s="251" t="s">
        <v>62</v>
      </c>
      <c r="C120" s="166"/>
      <c r="D120" s="166"/>
      <c r="E120" s="167"/>
      <c r="F120" s="168">
        <f>IF(F117&lt;F119,F117,F119)</f>
        <v>2572.2545454545457</v>
      </c>
      <c r="G120" s="169">
        <f aca="true" t="shared" si="36" ref="G120:Q120">IF(G117&lt;G119,G117,G119)</f>
        <v>2243.221659574468</v>
      </c>
      <c r="H120" s="169">
        <f t="shared" si="36"/>
        <v>302.175</v>
      </c>
      <c r="I120" s="169">
        <f t="shared" si="36"/>
        <v>541.8000000000001</v>
      </c>
      <c r="J120" s="169">
        <f t="shared" si="36"/>
        <v>268.1325</v>
      </c>
      <c r="K120" s="169">
        <f t="shared" si="36"/>
        <v>3582.1244007155633</v>
      </c>
      <c r="L120" s="169">
        <f t="shared" si="36"/>
        <v>3145.422344045369</v>
      </c>
      <c r="M120" s="169">
        <f t="shared" si="36"/>
        <v>2815.4334727272726</v>
      </c>
      <c r="N120" s="169">
        <f t="shared" si="36"/>
        <v>2555.3025</v>
      </c>
      <c r="O120" s="169">
        <f t="shared" si="36"/>
        <v>2722.1175</v>
      </c>
      <c r="P120" s="169">
        <f t="shared" si="36"/>
        <v>0</v>
      </c>
      <c r="Q120" s="170">
        <f t="shared" si="36"/>
        <v>0</v>
      </c>
      <c r="R120" s="171">
        <f>SUM(F120:Q120)</f>
        <v>20747.983922517218</v>
      </c>
      <c r="S120" s="304"/>
      <c r="T120" s="304"/>
    </row>
    <row r="121" spans="1:20" s="2" customFormat="1" ht="3.75" customHeight="1" thickBot="1" thickTop="1">
      <c r="A121" s="426"/>
      <c r="B121" s="242"/>
      <c r="C121" s="243"/>
      <c r="D121" s="243"/>
      <c r="E121" s="244"/>
      <c r="F121" s="245"/>
      <c r="G121" s="245"/>
      <c r="H121" s="245"/>
      <c r="I121" s="245"/>
      <c r="J121" s="245"/>
      <c r="K121" s="245"/>
      <c r="L121" s="245"/>
      <c r="M121" s="245"/>
      <c r="N121" s="245"/>
      <c r="O121" s="245"/>
      <c r="P121" s="245"/>
      <c r="Q121" s="245"/>
      <c r="R121" s="285"/>
      <c r="S121" s="304"/>
      <c r="T121" s="304"/>
    </row>
    <row r="122" spans="1:20" s="2" customFormat="1" ht="17.25" thickBot="1">
      <c r="A122" s="426"/>
      <c r="B122" s="242"/>
      <c r="C122" s="243"/>
      <c r="D122" s="243"/>
      <c r="E122" s="260"/>
      <c r="F122" s="53"/>
      <c r="G122" s="53"/>
      <c r="H122" s="53"/>
      <c r="I122" s="53"/>
      <c r="J122" s="53"/>
      <c r="K122" s="53"/>
      <c r="L122" s="260"/>
      <c r="M122" s="53"/>
      <c r="N122" s="261"/>
      <c r="O122" s="274"/>
      <c r="P122" s="274"/>
      <c r="Q122" s="274"/>
      <c r="R122" s="294" t="s">
        <v>158</v>
      </c>
      <c r="S122" s="261"/>
      <c r="T122" s="286">
        <f>IF($O$12="ja","",R118*$R$71)</f>
      </c>
    </row>
    <row r="123" spans="1:20" s="2" customFormat="1" ht="3.75" customHeight="1" thickBot="1">
      <c r="A123" s="426"/>
      <c r="B123" s="242"/>
      <c r="C123" s="243"/>
      <c r="D123" s="243"/>
      <c r="E123" s="260"/>
      <c r="F123" s="53"/>
      <c r="G123" s="53"/>
      <c r="H123" s="53"/>
      <c r="I123" s="53"/>
      <c r="J123" s="53"/>
      <c r="K123" s="53"/>
      <c r="L123" s="125"/>
      <c r="M123" s="262"/>
      <c r="N123" s="262"/>
      <c r="O123" s="125"/>
      <c r="P123" s="125"/>
      <c r="Q123" s="262"/>
      <c r="R123" s="254"/>
      <c r="S123" s="304"/>
      <c r="T123" s="255"/>
    </row>
    <row r="124" spans="1:20" s="2" customFormat="1" ht="16.5">
      <c r="A124" s="426"/>
      <c r="B124" s="260"/>
      <c r="C124" s="243"/>
      <c r="D124" s="243"/>
      <c r="E124" s="243"/>
      <c r="F124" s="53"/>
      <c r="G124" s="260"/>
      <c r="H124" s="260"/>
      <c r="I124" s="260"/>
      <c r="J124" s="260"/>
      <c r="K124" s="260"/>
      <c r="L124" s="457" t="str">
        <f>CONCATENATE("Anspruch an projektbezogenen Personalkosten",IF($O$12="ja"," (unterjährig)"," (vollständiges Jahr)"))</f>
        <v>Anspruch an projektbezogenen Personalkosten (unterjährig)</v>
      </c>
      <c r="M124" s="458"/>
      <c r="N124" s="458"/>
      <c r="O124" s="458"/>
      <c r="P124" s="458"/>
      <c r="Q124" s="458"/>
      <c r="R124" s="459"/>
      <c r="S124" s="291"/>
      <c r="T124" s="288">
        <f>IF($O$12="ja",R120,MIN(R117,T122))</f>
        <v>20747.983922517218</v>
      </c>
    </row>
    <row r="125" spans="1:20" s="2" customFormat="1" ht="16.5">
      <c r="A125" s="426"/>
      <c r="B125" s="260"/>
      <c r="C125" s="243"/>
      <c r="D125" s="243"/>
      <c r="E125" s="243"/>
      <c r="F125" s="243"/>
      <c r="G125" s="243"/>
      <c r="H125" s="243"/>
      <c r="I125" s="243"/>
      <c r="J125" s="243"/>
      <c r="K125" s="243"/>
      <c r="L125" s="252"/>
      <c r="M125" s="253"/>
      <c r="N125" s="253"/>
      <c r="O125" s="253"/>
      <c r="P125" s="263"/>
      <c r="Q125" s="263"/>
      <c r="R125" s="287" t="str">
        <f>CONCATENATE("bereits abgerechnet im Jahr ",$M$8)</f>
        <v>bereits abgerechnet im Jahr 2020</v>
      </c>
      <c r="S125" s="305"/>
      <c r="T125" s="289"/>
    </row>
    <row r="126" spans="1:20" s="2" customFormat="1" ht="17.25" thickBot="1">
      <c r="A126" s="427"/>
      <c r="B126" s="262"/>
      <c r="C126" s="246"/>
      <c r="D126" s="246"/>
      <c r="E126" s="246"/>
      <c r="F126" s="246"/>
      <c r="G126" s="246"/>
      <c r="H126" s="246"/>
      <c r="I126" s="246"/>
      <c r="J126" s="246"/>
      <c r="K126" s="246"/>
      <c r="L126" s="453" t="str">
        <f>CONCATENATE("Anspruch bei dieser Abrechnung für das Jahr ",$M$8)</f>
        <v>Anspruch bei dieser Abrechnung für das Jahr 2020</v>
      </c>
      <c r="M126" s="454"/>
      <c r="N126" s="454"/>
      <c r="O126" s="454"/>
      <c r="P126" s="454"/>
      <c r="Q126" s="454"/>
      <c r="R126" s="455"/>
      <c r="S126" s="292"/>
      <c r="T126" s="290">
        <f>T124-T125</f>
        <v>20747.983922517218</v>
      </c>
    </row>
    <row r="127" spans="1:20" s="2" customFormat="1" ht="6" customHeight="1" thickBot="1">
      <c r="A127" s="434"/>
      <c r="B127" s="435"/>
      <c r="C127" s="70"/>
      <c r="D127" s="70"/>
      <c r="E127" s="70"/>
      <c r="F127" s="53"/>
      <c r="G127" s="53"/>
      <c r="H127" s="53"/>
      <c r="I127" s="53"/>
      <c r="J127" s="53"/>
      <c r="K127" s="53"/>
      <c r="L127" s="53"/>
      <c r="M127" s="53"/>
      <c r="N127" s="53"/>
      <c r="O127" s="53"/>
      <c r="P127" s="53"/>
      <c r="Q127" s="53"/>
      <c r="R127" s="53"/>
      <c r="S127" s="304"/>
      <c r="T127" s="53"/>
    </row>
    <row r="128" spans="1:21" ht="17.25" thickBot="1">
      <c r="A128" s="425" t="str">
        <f>B110</f>
        <v>Projekt 2</v>
      </c>
      <c r="B128" s="248" t="s">
        <v>16</v>
      </c>
      <c r="C128" s="162"/>
      <c r="D128" s="162"/>
      <c r="E128" s="162"/>
      <c r="F128" s="163">
        <f>F$103*F$110</f>
        <v>841.6574999999999</v>
      </c>
      <c r="G128" s="164">
        <f aca="true" t="shared" si="37" ref="G128:Q128">G$103*G$110</f>
        <v>1220.7825</v>
      </c>
      <c r="H128" s="164">
        <f t="shared" si="37"/>
        <v>1005.975</v>
      </c>
      <c r="I128" s="164">
        <f t="shared" si="37"/>
        <v>898.8000000000001</v>
      </c>
      <c r="J128" s="164">
        <f t="shared" si="37"/>
        <v>1535.19</v>
      </c>
      <c r="K128" s="164">
        <f t="shared" si="37"/>
        <v>4010.775</v>
      </c>
      <c r="L128" s="164">
        <f t="shared" si="37"/>
        <v>841.6574999999999</v>
      </c>
      <c r="M128" s="164">
        <f t="shared" si="37"/>
        <v>1220.7825</v>
      </c>
      <c r="N128" s="164">
        <f t="shared" si="37"/>
        <v>1296.6074999999998</v>
      </c>
      <c r="O128" s="164">
        <f t="shared" si="37"/>
        <v>1198.0349999999999</v>
      </c>
      <c r="P128" s="164">
        <f t="shared" si="37"/>
        <v>0</v>
      </c>
      <c r="Q128" s="165">
        <f t="shared" si="37"/>
        <v>0</v>
      </c>
      <c r="R128" s="58">
        <f>SUM(F128:Q128)</f>
        <v>14070.262499999999</v>
      </c>
      <c r="T128" s="310">
        <f>IF($O$12="ja","",R128)</f>
      </c>
      <c r="U128" s="2"/>
    </row>
    <row r="129" spans="1:21" ht="16.5">
      <c r="A129" s="426"/>
      <c r="B129" s="249" t="s">
        <v>60</v>
      </c>
      <c r="C129" s="172"/>
      <c r="D129" s="172"/>
      <c r="E129" s="172"/>
      <c r="F129" s="173">
        <f>IF(F$114=0,0,F$110/F$114)</f>
        <v>0.24611973392461198</v>
      </c>
      <c r="G129" s="174">
        <f aca="true" t="shared" si="38" ref="G129:P129">IF(G$114=0,0,G$110/G$114)</f>
        <v>0.3425531914893617</v>
      </c>
      <c r="H129" s="174">
        <f t="shared" si="38"/>
        <v>0.7690058479532164</v>
      </c>
      <c r="I129" s="174">
        <f t="shared" si="38"/>
        <v>0.6239067055393586</v>
      </c>
      <c r="J129" s="174">
        <f t="shared" si="38"/>
        <v>0.8513119533527697</v>
      </c>
      <c r="K129" s="174">
        <f t="shared" si="38"/>
        <v>0.4740608228980322</v>
      </c>
      <c r="L129" s="174">
        <f t="shared" si="38"/>
        <v>0.20982986767485823</v>
      </c>
      <c r="M129" s="174">
        <f t="shared" si="38"/>
        <v>0.2927272727272727</v>
      </c>
      <c r="N129" s="174">
        <f t="shared" si="38"/>
        <v>0.33661417322834647</v>
      </c>
      <c r="O129" s="174">
        <f t="shared" si="38"/>
        <v>0.3056092843326886</v>
      </c>
      <c r="P129" s="174">
        <f t="shared" si="38"/>
        <v>0</v>
      </c>
      <c r="Q129" s="175">
        <f>IF(Q$114=0,0,Q$110/Q$114)</f>
        <v>0</v>
      </c>
      <c r="R129" s="176">
        <f>IF($R$114=0,0,R$110/$R$114)</f>
        <v>0.41348655680832613</v>
      </c>
      <c r="U129" s="2"/>
    </row>
    <row r="130" spans="1:21" ht="17.25" thickBot="1">
      <c r="A130" s="426"/>
      <c r="B130" s="250" t="s">
        <v>63</v>
      </c>
      <c r="C130" s="177"/>
      <c r="D130" s="177"/>
      <c r="E130" s="177"/>
      <c r="F130" s="178">
        <f>F129*F$71</f>
        <v>839.7654545454545</v>
      </c>
      <c r="G130" s="179">
        <f aca="true" t="shared" si="39" ref="G130:Q130">G129*G$71</f>
        <v>1168.798340425532</v>
      </c>
      <c r="H130" s="179">
        <f t="shared" si="39"/>
        <v>1323.7743567251464</v>
      </c>
      <c r="I130" s="179">
        <f t="shared" si="39"/>
        <v>1178.8467638483964</v>
      </c>
      <c r="J130" s="179">
        <f t="shared" si="39"/>
        <v>2014.331778425656</v>
      </c>
      <c r="K130" s="179">
        <f t="shared" si="39"/>
        <v>3228.7855992844366</v>
      </c>
      <c r="L130" s="179">
        <f t="shared" si="39"/>
        <v>835.2676559546314</v>
      </c>
      <c r="M130" s="179">
        <f t="shared" si="39"/>
        <v>1165.2565272727272</v>
      </c>
      <c r="N130" s="179">
        <f t="shared" si="39"/>
        <v>1339.9566732283465</v>
      </c>
      <c r="O130" s="179">
        <f t="shared" si="39"/>
        <v>1216.53582205029</v>
      </c>
      <c r="P130" s="179">
        <f t="shared" si="39"/>
        <v>0</v>
      </c>
      <c r="Q130" s="180">
        <f t="shared" si="39"/>
        <v>0</v>
      </c>
      <c r="R130" s="181"/>
      <c r="U130" s="2"/>
    </row>
    <row r="131" spans="1:20" s="2" customFormat="1" ht="17.25" thickBot="1">
      <c r="A131" s="426"/>
      <c r="B131" s="251" t="s">
        <v>62</v>
      </c>
      <c r="C131" s="166"/>
      <c r="D131" s="166"/>
      <c r="E131" s="167"/>
      <c r="F131" s="168">
        <f>IF(F128&lt;F130,F128,F130)</f>
        <v>839.7654545454545</v>
      </c>
      <c r="G131" s="169">
        <f aca="true" t="shared" si="40" ref="G131:Q131">IF(G128&lt;G130,G128,G130)</f>
        <v>1168.798340425532</v>
      </c>
      <c r="H131" s="169">
        <f t="shared" si="40"/>
        <v>1005.975</v>
      </c>
      <c r="I131" s="169">
        <f t="shared" si="40"/>
        <v>898.8000000000001</v>
      </c>
      <c r="J131" s="169">
        <f t="shared" si="40"/>
        <v>1535.19</v>
      </c>
      <c r="K131" s="169">
        <f t="shared" si="40"/>
        <v>3228.7855992844366</v>
      </c>
      <c r="L131" s="169">
        <f t="shared" si="40"/>
        <v>835.2676559546314</v>
      </c>
      <c r="M131" s="169">
        <f t="shared" si="40"/>
        <v>1165.2565272727272</v>
      </c>
      <c r="N131" s="169">
        <f t="shared" si="40"/>
        <v>1296.6074999999998</v>
      </c>
      <c r="O131" s="169">
        <f t="shared" si="40"/>
        <v>1198.0349999999999</v>
      </c>
      <c r="P131" s="169">
        <f t="shared" si="40"/>
        <v>0</v>
      </c>
      <c r="Q131" s="170">
        <f t="shared" si="40"/>
        <v>0</v>
      </c>
      <c r="R131" s="171">
        <f>SUM(F131:Q131)</f>
        <v>13172.481077482782</v>
      </c>
      <c r="S131" s="304"/>
      <c r="T131" s="304"/>
    </row>
    <row r="132" spans="1:20" s="2" customFormat="1" ht="3.75" customHeight="1" thickBot="1" thickTop="1">
      <c r="A132" s="426"/>
      <c r="B132" s="242"/>
      <c r="C132" s="243"/>
      <c r="D132" s="243"/>
      <c r="E132" s="244"/>
      <c r="F132" s="245"/>
      <c r="G132" s="245"/>
      <c r="H132" s="245"/>
      <c r="I132" s="245"/>
      <c r="J132" s="245"/>
      <c r="K132" s="245"/>
      <c r="L132" s="245"/>
      <c r="M132" s="245"/>
      <c r="N132" s="245"/>
      <c r="O132" s="245"/>
      <c r="P132" s="245"/>
      <c r="Q132" s="245"/>
      <c r="R132" s="247"/>
      <c r="S132" s="304"/>
      <c r="T132" s="304"/>
    </row>
    <row r="133" spans="1:20" s="2" customFormat="1" ht="17.25" thickBot="1">
      <c r="A133" s="426"/>
      <c r="B133" s="242"/>
      <c r="C133" s="243"/>
      <c r="D133" s="243"/>
      <c r="E133" s="260"/>
      <c r="F133" s="53"/>
      <c r="G133" s="53"/>
      <c r="H133" s="53"/>
      <c r="I133" s="53"/>
      <c r="J133" s="53"/>
      <c r="K133" s="53"/>
      <c r="L133" s="260"/>
      <c r="M133" s="53"/>
      <c r="N133" s="261"/>
      <c r="O133" s="274"/>
      <c r="P133" s="274"/>
      <c r="Q133" s="274"/>
      <c r="R133" s="294" t="s">
        <v>158</v>
      </c>
      <c r="S133" s="261"/>
      <c r="T133" s="286">
        <f>IF($O$12="ja","",R129*$R$71)</f>
      </c>
    </row>
    <row r="134" spans="1:20" s="2" customFormat="1" ht="3.75" customHeight="1" thickBot="1">
      <c r="A134" s="426"/>
      <c r="B134" s="242"/>
      <c r="C134" s="243"/>
      <c r="D134" s="243"/>
      <c r="E134" s="260"/>
      <c r="F134" s="53"/>
      <c r="G134" s="53"/>
      <c r="H134" s="53"/>
      <c r="I134" s="53"/>
      <c r="J134" s="53"/>
      <c r="K134" s="53"/>
      <c r="L134" s="125"/>
      <c r="M134" s="262"/>
      <c r="N134" s="262"/>
      <c r="O134" s="125"/>
      <c r="P134" s="125"/>
      <c r="Q134" s="262"/>
      <c r="R134" s="254"/>
      <c r="S134" s="304"/>
      <c r="T134" s="255"/>
    </row>
    <row r="135" spans="1:20" s="2" customFormat="1" ht="16.5">
      <c r="A135" s="426"/>
      <c r="B135" s="260"/>
      <c r="C135" s="243"/>
      <c r="D135" s="243"/>
      <c r="E135" s="243"/>
      <c r="F135" s="53"/>
      <c r="G135" s="260"/>
      <c r="H135" s="260"/>
      <c r="I135" s="260"/>
      <c r="J135" s="260"/>
      <c r="K135" s="260"/>
      <c r="L135" s="457" t="str">
        <f>CONCATENATE("Anspruch an projektbezogenen Personalkosten",IF($O$12="ja"," (unterjährig)"," (vollständiges Jahr)"))</f>
        <v>Anspruch an projektbezogenen Personalkosten (unterjährig)</v>
      </c>
      <c r="M135" s="458"/>
      <c r="N135" s="458"/>
      <c r="O135" s="458"/>
      <c r="P135" s="458"/>
      <c r="Q135" s="458"/>
      <c r="R135" s="459"/>
      <c r="S135" s="291"/>
      <c r="T135" s="288">
        <f>IF($O$12="ja",R131,MIN(R128,T133))</f>
        <v>13172.481077482782</v>
      </c>
    </row>
    <row r="136" spans="1:20" s="2" customFormat="1" ht="16.5">
      <c r="A136" s="426"/>
      <c r="B136" s="260"/>
      <c r="C136" s="243"/>
      <c r="D136" s="243"/>
      <c r="E136" s="243"/>
      <c r="F136" s="243"/>
      <c r="G136" s="243"/>
      <c r="H136" s="243"/>
      <c r="I136" s="243"/>
      <c r="J136" s="243"/>
      <c r="K136" s="243"/>
      <c r="L136" s="252"/>
      <c r="M136" s="253"/>
      <c r="N136" s="253"/>
      <c r="O136" s="253"/>
      <c r="P136" s="263"/>
      <c r="Q136" s="263"/>
      <c r="R136" s="287" t="str">
        <f>CONCATENATE("bereits abgerechnet im Jahr ",$M$8)</f>
        <v>bereits abgerechnet im Jahr 2020</v>
      </c>
      <c r="S136" s="305"/>
      <c r="T136" s="289"/>
    </row>
    <row r="137" spans="1:20" s="2" customFormat="1" ht="17.25" thickBot="1">
      <c r="A137" s="427"/>
      <c r="B137" s="262"/>
      <c r="C137" s="246"/>
      <c r="D137" s="246"/>
      <c r="E137" s="246"/>
      <c r="F137" s="246"/>
      <c r="G137" s="246"/>
      <c r="H137" s="246"/>
      <c r="I137" s="246"/>
      <c r="J137" s="246"/>
      <c r="K137" s="246"/>
      <c r="L137" s="453" t="str">
        <f>CONCATENATE("Anspruch bei dieser Abrechnung für das Jahr ",$M$8)</f>
        <v>Anspruch bei dieser Abrechnung für das Jahr 2020</v>
      </c>
      <c r="M137" s="454"/>
      <c r="N137" s="454"/>
      <c r="O137" s="454"/>
      <c r="P137" s="454"/>
      <c r="Q137" s="454"/>
      <c r="R137" s="455"/>
      <c r="S137" s="292"/>
      <c r="T137" s="290">
        <f>T135-T136</f>
        <v>13172.481077482782</v>
      </c>
    </row>
    <row r="138" spans="1:20" s="2" customFormat="1" ht="6" customHeight="1" thickBot="1">
      <c r="A138" s="434"/>
      <c r="B138" s="435"/>
      <c r="C138" s="70"/>
      <c r="D138" s="70"/>
      <c r="E138" s="70"/>
      <c r="F138" s="53"/>
      <c r="G138" s="53"/>
      <c r="H138" s="53"/>
      <c r="I138" s="53"/>
      <c r="J138" s="53"/>
      <c r="K138" s="53"/>
      <c r="L138" s="53"/>
      <c r="M138" s="53"/>
      <c r="N138" s="53"/>
      <c r="O138" s="53"/>
      <c r="P138" s="53"/>
      <c r="Q138" s="53"/>
      <c r="R138" s="53"/>
      <c r="S138" s="304"/>
      <c r="T138" s="53"/>
    </row>
    <row r="139" spans="1:21" ht="17.25" thickBot="1">
      <c r="A139" s="425" t="str">
        <f>B111</f>
        <v>Projekt 3</v>
      </c>
      <c r="B139" s="248" t="s">
        <v>16</v>
      </c>
      <c r="C139" s="162"/>
      <c r="D139" s="162"/>
      <c r="E139" s="162"/>
      <c r="F139" s="163">
        <f>F$103*F$111</f>
        <v>0</v>
      </c>
      <c r="G139" s="164">
        <f aca="true" t="shared" si="41" ref="G139:Q139">G$103*G$111</f>
        <v>0</v>
      </c>
      <c r="H139" s="164">
        <f t="shared" si="41"/>
        <v>0</v>
      </c>
      <c r="I139" s="164">
        <f t="shared" si="41"/>
        <v>0</v>
      </c>
      <c r="J139" s="164">
        <f t="shared" si="41"/>
        <v>0</v>
      </c>
      <c r="K139" s="164">
        <f t="shared" si="41"/>
        <v>0</v>
      </c>
      <c r="L139" s="164">
        <f t="shared" si="41"/>
        <v>0</v>
      </c>
      <c r="M139" s="164">
        <f t="shared" si="41"/>
        <v>0</v>
      </c>
      <c r="N139" s="164">
        <f t="shared" si="41"/>
        <v>0</v>
      </c>
      <c r="O139" s="164">
        <f t="shared" si="41"/>
        <v>0</v>
      </c>
      <c r="P139" s="164">
        <f t="shared" si="41"/>
        <v>0</v>
      </c>
      <c r="Q139" s="165">
        <f t="shared" si="41"/>
        <v>0</v>
      </c>
      <c r="R139" s="58">
        <f>SUM(F139:Q139)</f>
        <v>0</v>
      </c>
      <c r="T139" s="310">
        <f>IF($O$12="ja","",R139)</f>
      </c>
      <c r="U139" s="2"/>
    </row>
    <row r="140" spans="1:21" ht="16.5">
      <c r="A140" s="426"/>
      <c r="B140" s="249" t="s">
        <v>60</v>
      </c>
      <c r="C140" s="172"/>
      <c r="D140" s="172"/>
      <c r="E140" s="172"/>
      <c r="F140" s="173">
        <f>IF(F$114=0,0,F$111/F$114)</f>
        <v>0</v>
      </c>
      <c r="G140" s="174">
        <f aca="true" t="shared" si="42" ref="G140:Q140">IF(G$114=0,0,G$111/G$114)</f>
        <v>0</v>
      </c>
      <c r="H140" s="174">
        <f t="shared" si="42"/>
        <v>0</v>
      </c>
      <c r="I140" s="174">
        <f t="shared" si="42"/>
        <v>0</v>
      </c>
      <c r="J140" s="174">
        <f t="shared" si="42"/>
        <v>0</v>
      </c>
      <c r="K140" s="174">
        <f t="shared" si="42"/>
        <v>0</v>
      </c>
      <c r="L140" s="174">
        <f t="shared" si="42"/>
        <v>0</v>
      </c>
      <c r="M140" s="174">
        <f t="shared" si="42"/>
        <v>0</v>
      </c>
      <c r="N140" s="174">
        <f t="shared" si="42"/>
        <v>0</v>
      </c>
      <c r="O140" s="174">
        <f t="shared" si="42"/>
        <v>0</v>
      </c>
      <c r="P140" s="174">
        <f t="shared" si="42"/>
        <v>0</v>
      </c>
      <c r="Q140" s="175">
        <f t="shared" si="42"/>
        <v>0</v>
      </c>
      <c r="R140" s="176">
        <f>IF($R$114=0,0,R$111/$R$114)</f>
        <v>0</v>
      </c>
      <c r="U140" s="2"/>
    </row>
    <row r="141" spans="1:21" ht="17.25" thickBot="1">
      <c r="A141" s="426"/>
      <c r="B141" s="250" t="s">
        <v>63</v>
      </c>
      <c r="C141" s="177"/>
      <c r="D141" s="177"/>
      <c r="E141" s="177"/>
      <c r="F141" s="178">
        <f>F140*F$71</f>
        <v>0</v>
      </c>
      <c r="G141" s="179">
        <f aca="true" t="shared" si="43" ref="G141:Q141">G140*G$71</f>
        <v>0</v>
      </c>
      <c r="H141" s="179">
        <f t="shared" si="43"/>
        <v>0</v>
      </c>
      <c r="I141" s="179">
        <f t="shared" si="43"/>
        <v>0</v>
      </c>
      <c r="J141" s="179">
        <f t="shared" si="43"/>
        <v>0</v>
      </c>
      <c r="K141" s="179">
        <f t="shared" si="43"/>
        <v>0</v>
      </c>
      <c r="L141" s="179">
        <f t="shared" si="43"/>
        <v>0</v>
      </c>
      <c r="M141" s="179">
        <f t="shared" si="43"/>
        <v>0</v>
      </c>
      <c r="N141" s="179">
        <f t="shared" si="43"/>
        <v>0</v>
      </c>
      <c r="O141" s="179">
        <f t="shared" si="43"/>
        <v>0</v>
      </c>
      <c r="P141" s="179">
        <f t="shared" si="43"/>
        <v>0</v>
      </c>
      <c r="Q141" s="180">
        <f t="shared" si="43"/>
        <v>0</v>
      </c>
      <c r="R141" s="181"/>
      <c r="U141" s="2"/>
    </row>
    <row r="142" spans="1:20" s="2" customFormat="1" ht="17.25" thickBot="1">
      <c r="A142" s="426"/>
      <c r="B142" s="251" t="s">
        <v>62</v>
      </c>
      <c r="C142" s="166"/>
      <c r="D142" s="166"/>
      <c r="E142" s="167"/>
      <c r="F142" s="168">
        <f>IF(F139&lt;F141,F139,F141)</f>
        <v>0</v>
      </c>
      <c r="G142" s="169">
        <f aca="true" t="shared" si="44" ref="G142:Q142">IF(G139&lt;G141,G139,G141)</f>
        <v>0</v>
      </c>
      <c r="H142" s="169">
        <f t="shared" si="44"/>
        <v>0</v>
      </c>
      <c r="I142" s="169">
        <f t="shared" si="44"/>
        <v>0</v>
      </c>
      <c r="J142" s="169">
        <f t="shared" si="44"/>
        <v>0</v>
      </c>
      <c r="K142" s="169">
        <f t="shared" si="44"/>
        <v>0</v>
      </c>
      <c r="L142" s="169">
        <f t="shared" si="44"/>
        <v>0</v>
      </c>
      <c r="M142" s="169">
        <f t="shared" si="44"/>
        <v>0</v>
      </c>
      <c r="N142" s="169">
        <f t="shared" si="44"/>
        <v>0</v>
      </c>
      <c r="O142" s="169">
        <f t="shared" si="44"/>
        <v>0</v>
      </c>
      <c r="P142" s="169">
        <f t="shared" si="44"/>
        <v>0</v>
      </c>
      <c r="Q142" s="170">
        <f t="shared" si="44"/>
        <v>0</v>
      </c>
      <c r="R142" s="171">
        <f>SUM(F142:Q142)</f>
        <v>0</v>
      </c>
      <c r="S142" s="304"/>
      <c r="T142" s="304"/>
    </row>
    <row r="143" spans="1:20" s="2" customFormat="1" ht="3.75" customHeight="1" thickBot="1" thickTop="1">
      <c r="A143" s="426"/>
      <c r="B143" s="242"/>
      <c r="C143" s="243"/>
      <c r="D143" s="243"/>
      <c r="E143" s="244"/>
      <c r="F143" s="245"/>
      <c r="G143" s="245"/>
      <c r="H143" s="245"/>
      <c r="I143" s="245"/>
      <c r="J143" s="245"/>
      <c r="K143" s="245"/>
      <c r="L143" s="245"/>
      <c r="M143" s="245"/>
      <c r="N143" s="245"/>
      <c r="O143" s="245"/>
      <c r="P143" s="245"/>
      <c r="Q143" s="245"/>
      <c r="R143" s="247"/>
      <c r="S143" s="304"/>
      <c r="T143" s="304"/>
    </row>
    <row r="144" spans="1:20" s="2" customFormat="1" ht="17.25" thickBot="1">
      <c r="A144" s="426"/>
      <c r="B144" s="242"/>
      <c r="C144" s="243"/>
      <c r="D144" s="243"/>
      <c r="E144" s="260"/>
      <c r="F144" s="53"/>
      <c r="G144" s="53"/>
      <c r="H144" s="53"/>
      <c r="I144" s="53"/>
      <c r="J144" s="53"/>
      <c r="K144" s="53"/>
      <c r="L144" s="260"/>
      <c r="M144" s="53"/>
      <c r="N144" s="261"/>
      <c r="O144" s="274"/>
      <c r="P144" s="274"/>
      <c r="Q144" s="274"/>
      <c r="R144" s="294" t="s">
        <v>158</v>
      </c>
      <c r="S144" s="261"/>
      <c r="T144" s="286">
        <f>IF($O$12="ja","",R140*$R$71)</f>
      </c>
    </row>
    <row r="145" spans="1:20" s="2" customFormat="1" ht="3.75" customHeight="1" thickBot="1">
      <c r="A145" s="426"/>
      <c r="B145" s="242"/>
      <c r="C145" s="243"/>
      <c r="D145" s="243"/>
      <c r="E145" s="260"/>
      <c r="F145" s="53"/>
      <c r="G145" s="53"/>
      <c r="H145" s="53"/>
      <c r="I145" s="53"/>
      <c r="J145" s="53"/>
      <c r="K145" s="53"/>
      <c r="L145" s="125"/>
      <c r="M145" s="262"/>
      <c r="N145" s="262"/>
      <c r="O145" s="125"/>
      <c r="P145" s="125"/>
      <c r="Q145" s="262"/>
      <c r="R145" s="254"/>
      <c r="S145" s="304"/>
      <c r="T145" s="255"/>
    </row>
    <row r="146" spans="1:20" s="2" customFormat="1" ht="16.5">
      <c r="A146" s="426"/>
      <c r="B146" s="260"/>
      <c r="C146" s="243"/>
      <c r="D146" s="243"/>
      <c r="E146" s="243"/>
      <c r="F146" s="53"/>
      <c r="G146" s="260"/>
      <c r="H146" s="260"/>
      <c r="I146" s="260"/>
      <c r="J146" s="260"/>
      <c r="K146" s="260"/>
      <c r="L146" s="457" t="str">
        <f>CONCATENATE("Anspruch an projektbezogenen Personalkosten",IF($O$12="ja"," (unterjährig)"," (vollständiges Jahr)"))</f>
        <v>Anspruch an projektbezogenen Personalkosten (unterjährig)</v>
      </c>
      <c r="M146" s="458"/>
      <c r="N146" s="458"/>
      <c r="O146" s="458"/>
      <c r="P146" s="458"/>
      <c r="Q146" s="458"/>
      <c r="R146" s="459"/>
      <c r="S146" s="291"/>
      <c r="T146" s="288">
        <f>IF($O$12="ja",R142,MIN(R139,T144))</f>
        <v>0</v>
      </c>
    </row>
    <row r="147" spans="1:20" s="2" customFormat="1" ht="16.5">
      <c r="A147" s="426"/>
      <c r="B147" s="260"/>
      <c r="C147" s="243"/>
      <c r="D147" s="243"/>
      <c r="E147" s="243"/>
      <c r="F147" s="243"/>
      <c r="G147" s="243"/>
      <c r="H147" s="243"/>
      <c r="I147" s="243"/>
      <c r="J147" s="243"/>
      <c r="K147" s="243"/>
      <c r="L147" s="252"/>
      <c r="M147" s="253"/>
      <c r="N147" s="253"/>
      <c r="O147" s="253"/>
      <c r="P147" s="263"/>
      <c r="Q147" s="263"/>
      <c r="R147" s="287" t="str">
        <f>CONCATENATE("bereits abgerechnet im Jahr ",$M$8)</f>
        <v>bereits abgerechnet im Jahr 2020</v>
      </c>
      <c r="S147" s="305"/>
      <c r="T147" s="289"/>
    </row>
    <row r="148" spans="1:20" s="2" customFormat="1" ht="17.25" thickBot="1">
      <c r="A148" s="427"/>
      <c r="B148" s="262"/>
      <c r="C148" s="246"/>
      <c r="D148" s="246"/>
      <c r="E148" s="246"/>
      <c r="F148" s="246"/>
      <c r="G148" s="246"/>
      <c r="H148" s="246"/>
      <c r="I148" s="246"/>
      <c r="J148" s="246"/>
      <c r="K148" s="246"/>
      <c r="L148" s="453" t="str">
        <f>CONCATENATE("Anspruch bei dieser Abrechnung für das Jahr ",$M$8)</f>
        <v>Anspruch bei dieser Abrechnung für das Jahr 2020</v>
      </c>
      <c r="M148" s="454"/>
      <c r="N148" s="454"/>
      <c r="O148" s="454"/>
      <c r="P148" s="454"/>
      <c r="Q148" s="454"/>
      <c r="R148" s="455"/>
      <c r="S148" s="292"/>
      <c r="T148" s="290">
        <f>T146-T147</f>
        <v>0</v>
      </c>
    </row>
    <row r="149" spans="1:21" ht="6" customHeight="1" thickBot="1">
      <c r="A149" s="72"/>
      <c r="B149" s="69"/>
      <c r="C149" s="70"/>
      <c r="D149" s="70"/>
      <c r="E149" s="70"/>
      <c r="F149" s="53"/>
      <c r="G149" s="53"/>
      <c r="H149" s="49"/>
      <c r="I149" s="62"/>
      <c r="J149" s="62"/>
      <c r="K149" s="62"/>
      <c r="L149" s="49"/>
      <c r="M149" s="49"/>
      <c r="N149" s="49"/>
      <c r="O149" s="49"/>
      <c r="P149" s="49"/>
      <c r="Q149" s="49"/>
      <c r="R149" s="53"/>
      <c r="T149" s="53"/>
      <c r="U149" s="2"/>
    </row>
    <row r="150" spans="1:21" ht="17.25" thickBot="1">
      <c r="A150" s="425" t="str">
        <f>B112</f>
        <v>Projekt 4</v>
      </c>
      <c r="B150" s="248" t="s">
        <v>16</v>
      </c>
      <c r="C150" s="162"/>
      <c r="D150" s="162"/>
      <c r="E150" s="162"/>
      <c r="F150" s="163">
        <f>F$103*F$112</f>
        <v>0</v>
      </c>
      <c r="G150" s="164">
        <f aca="true" t="shared" si="45" ref="G150:P150">G$103*G$112</f>
        <v>0</v>
      </c>
      <c r="H150" s="164">
        <f t="shared" si="45"/>
        <v>0</v>
      </c>
      <c r="I150" s="164">
        <f t="shared" si="45"/>
        <v>0</v>
      </c>
      <c r="J150" s="164">
        <f t="shared" si="45"/>
        <v>0</v>
      </c>
      <c r="K150" s="164">
        <f t="shared" si="45"/>
        <v>0</v>
      </c>
      <c r="L150" s="164">
        <f t="shared" si="45"/>
        <v>0</v>
      </c>
      <c r="M150" s="164">
        <f t="shared" si="45"/>
        <v>0</v>
      </c>
      <c r="N150" s="164">
        <f t="shared" si="45"/>
        <v>0</v>
      </c>
      <c r="O150" s="164">
        <f t="shared" si="45"/>
        <v>0</v>
      </c>
      <c r="P150" s="164">
        <f t="shared" si="45"/>
        <v>0</v>
      </c>
      <c r="Q150" s="165">
        <f>Q$103*Q$112</f>
        <v>0</v>
      </c>
      <c r="R150" s="58">
        <f>SUM(F150:Q150)</f>
        <v>0</v>
      </c>
      <c r="T150" s="310">
        <f>IF($O$12="ja","",R150)</f>
      </c>
      <c r="U150" s="2"/>
    </row>
    <row r="151" spans="1:21" ht="16.5">
      <c r="A151" s="426"/>
      <c r="B151" s="249" t="s">
        <v>60</v>
      </c>
      <c r="C151" s="172"/>
      <c r="D151" s="172"/>
      <c r="E151" s="172"/>
      <c r="F151" s="173">
        <f>IF(F$114=0,0,F$112/F$114)</f>
        <v>0</v>
      </c>
      <c r="G151" s="174">
        <f aca="true" t="shared" si="46" ref="G151:Q151">IF(G$114=0,0,G$112/G$114)</f>
        <v>0</v>
      </c>
      <c r="H151" s="174">
        <f t="shared" si="46"/>
        <v>0</v>
      </c>
      <c r="I151" s="174">
        <f t="shared" si="46"/>
        <v>0</v>
      </c>
      <c r="J151" s="174">
        <f t="shared" si="46"/>
        <v>0</v>
      </c>
      <c r="K151" s="174">
        <f t="shared" si="46"/>
        <v>0</v>
      </c>
      <c r="L151" s="174">
        <f t="shared" si="46"/>
        <v>0</v>
      </c>
      <c r="M151" s="174">
        <f t="shared" si="46"/>
        <v>0</v>
      </c>
      <c r="N151" s="174">
        <f t="shared" si="46"/>
        <v>0</v>
      </c>
      <c r="O151" s="174">
        <f t="shared" si="46"/>
        <v>0</v>
      </c>
      <c r="P151" s="174">
        <f t="shared" si="46"/>
        <v>0</v>
      </c>
      <c r="Q151" s="175">
        <f t="shared" si="46"/>
        <v>0</v>
      </c>
      <c r="R151" s="176">
        <f>IF($R$114=0,0,R$112/$R$114)</f>
        <v>0</v>
      </c>
      <c r="U151" s="2"/>
    </row>
    <row r="152" spans="1:21" ht="17.25" thickBot="1">
      <c r="A152" s="426"/>
      <c r="B152" s="250" t="s">
        <v>63</v>
      </c>
      <c r="C152" s="177"/>
      <c r="D152" s="177"/>
      <c r="E152" s="177"/>
      <c r="F152" s="178">
        <f>F151*F$71</f>
        <v>0</v>
      </c>
      <c r="G152" s="179">
        <f aca="true" t="shared" si="47" ref="G152:Q152">G151*G$71</f>
        <v>0</v>
      </c>
      <c r="H152" s="179">
        <f t="shared" si="47"/>
        <v>0</v>
      </c>
      <c r="I152" s="179">
        <f t="shared" si="47"/>
        <v>0</v>
      </c>
      <c r="J152" s="179">
        <f t="shared" si="47"/>
        <v>0</v>
      </c>
      <c r="K152" s="179">
        <f t="shared" si="47"/>
        <v>0</v>
      </c>
      <c r="L152" s="179">
        <f t="shared" si="47"/>
        <v>0</v>
      </c>
      <c r="M152" s="179">
        <f t="shared" si="47"/>
        <v>0</v>
      </c>
      <c r="N152" s="179">
        <f t="shared" si="47"/>
        <v>0</v>
      </c>
      <c r="O152" s="179">
        <f t="shared" si="47"/>
        <v>0</v>
      </c>
      <c r="P152" s="179">
        <f t="shared" si="47"/>
        <v>0</v>
      </c>
      <c r="Q152" s="180">
        <f t="shared" si="47"/>
        <v>0</v>
      </c>
      <c r="R152" s="181"/>
      <c r="U152" s="2"/>
    </row>
    <row r="153" spans="1:20" s="2" customFormat="1" ht="17.25" thickBot="1">
      <c r="A153" s="426"/>
      <c r="B153" s="251" t="s">
        <v>62</v>
      </c>
      <c r="C153" s="166"/>
      <c r="D153" s="166"/>
      <c r="E153" s="167"/>
      <c r="F153" s="168">
        <f>IF(F150&lt;F152,F150,F152)</f>
        <v>0</v>
      </c>
      <c r="G153" s="169">
        <f aca="true" t="shared" si="48" ref="G153:Q153">IF(G150&lt;G152,G150,G152)</f>
        <v>0</v>
      </c>
      <c r="H153" s="169">
        <f t="shared" si="48"/>
        <v>0</v>
      </c>
      <c r="I153" s="169">
        <f t="shared" si="48"/>
        <v>0</v>
      </c>
      <c r="J153" s="169">
        <f t="shared" si="48"/>
        <v>0</v>
      </c>
      <c r="K153" s="169">
        <f t="shared" si="48"/>
        <v>0</v>
      </c>
      <c r="L153" s="169">
        <f t="shared" si="48"/>
        <v>0</v>
      </c>
      <c r="M153" s="169">
        <f t="shared" si="48"/>
        <v>0</v>
      </c>
      <c r="N153" s="169">
        <f t="shared" si="48"/>
        <v>0</v>
      </c>
      <c r="O153" s="169">
        <f t="shared" si="48"/>
        <v>0</v>
      </c>
      <c r="P153" s="169">
        <f t="shared" si="48"/>
        <v>0</v>
      </c>
      <c r="Q153" s="170">
        <f t="shared" si="48"/>
        <v>0</v>
      </c>
      <c r="R153" s="171">
        <f>SUM(F153:Q153)</f>
        <v>0</v>
      </c>
      <c r="S153" s="304"/>
      <c r="T153" s="304"/>
    </row>
    <row r="154" spans="1:20" s="2" customFormat="1" ht="3.75" customHeight="1" thickBot="1" thickTop="1">
      <c r="A154" s="426"/>
      <c r="B154" s="242"/>
      <c r="C154" s="243"/>
      <c r="D154" s="243"/>
      <c r="E154" s="244"/>
      <c r="F154" s="245"/>
      <c r="G154" s="245"/>
      <c r="H154" s="245"/>
      <c r="I154" s="245"/>
      <c r="J154" s="245"/>
      <c r="K154" s="245"/>
      <c r="L154" s="245"/>
      <c r="M154" s="245"/>
      <c r="N154" s="245"/>
      <c r="O154" s="245"/>
      <c r="P154" s="245"/>
      <c r="Q154" s="245"/>
      <c r="R154" s="247"/>
      <c r="S154" s="304"/>
      <c r="T154" s="304"/>
    </row>
    <row r="155" spans="1:20" s="2" customFormat="1" ht="17.25" thickBot="1">
      <c r="A155" s="426"/>
      <c r="B155" s="242"/>
      <c r="C155" s="243"/>
      <c r="D155" s="243"/>
      <c r="E155" s="260"/>
      <c r="F155" s="53"/>
      <c r="G155" s="53"/>
      <c r="H155" s="53"/>
      <c r="I155" s="53"/>
      <c r="J155" s="53"/>
      <c r="K155" s="53"/>
      <c r="L155" s="260"/>
      <c r="M155" s="53"/>
      <c r="N155" s="261"/>
      <c r="O155" s="274"/>
      <c r="P155" s="274"/>
      <c r="Q155" s="274"/>
      <c r="R155" s="294" t="s">
        <v>158</v>
      </c>
      <c r="S155" s="261"/>
      <c r="T155" s="286">
        <f>IF($O$12="ja","",R151*$R$71)</f>
      </c>
    </row>
    <row r="156" spans="1:20" s="2" customFormat="1" ht="3.75" customHeight="1" thickBot="1">
      <c r="A156" s="426"/>
      <c r="B156" s="242"/>
      <c r="C156" s="243"/>
      <c r="D156" s="243"/>
      <c r="E156" s="260"/>
      <c r="F156" s="53"/>
      <c r="G156" s="53"/>
      <c r="H156" s="53"/>
      <c r="I156" s="53"/>
      <c r="J156" s="53"/>
      <c r="K156" s="53"/>
      <c r="L156" s="125"/>
      <c r="M156" s="262"/>
      <c r="N156" s="262"/>
      <c r="O156" s="125"/>
      <c r="P156" s="125"/>
      <c r="Q156" s="262"/>
      <c r="R156" s="254"/>
      <c r="S156" s="304"/>
      <c r="T156" s="255"/>
    </row>
    <row r="157" spans="1:20" s="2" customFormat="1" ht="16.5">
      <c r="A157" s="426"/>
      <c r="B157" s="260"/>
      <c r="C157" s="243"/>
      <c r="D157" s="243"/>
      <c r="E157" s="243"/>
      <c r="F157" s="53"/>
      <c r="G157" s="260"/>
      <c r="H157" s="260"/>
      <c r="I157" s="260"/>
      <c r="J157" s="260"/>
      <c r="K157" s="260"/>
      <c r="L157" s="457" t="str">
        <f>CONCATENATE("Anspruch an projektbezogenen Personalkosten",IF($O$12="ja"," (unterjährig)"," (vollständiges Jahr)"))</f>
        <v>Anspruch an projektbezogenen Personalkosten (unterjährig)</v>
      </c>
      <c r="M157" s="458"/>
      <c r="N157" s="458"/>
      <c r="O157" s="458"/>
      <c r="P157" s="458"/>
      <c r="Q157" s="458"/>
      <c r="R157" s="459"/>
      <c r="S157" s="291"/>
      <c r="T157" s="288">
        <f>IF($O$12="ja",R153,MIN(R150,T155))</f>
        <v>0</v>
      </c>
    </row>
    <row r="158" spans="1:20" s="2" customFormat="1" ht="16.5">
      <c r="A158" s="426"/>
      <c r="B158" s="260"/>
      <c r="C158" s="243"/>
      <c r="D158" s="243"/>
      <c r="E158" s="243"/>
      <c r="F158" s="243"/>
      <c r="G158" s="243"/>
      <c r="H158" s="243"/>
      <c r="I158" s="243"/>
      <c r="J158" s="243"/>
      <c r="K158" s="243"/>
      <c r="L158" s="252"/>
      <c r="M158" s="253"/>
      <c r="N158" s="253"/>
      <c r="O158" s="253"/>
      <c r="P158" s="263"/>
      <c r="Q158" s="263"/>
      <c r="R158" s="287" t="str">
        <f>CONCATENATE("bereits abgerechnet im Jahr ",$M$8)</f>
        <v>bereits abgerechnet im Jahr 2020</v>
      </c>
      <c r="S158" s="305"/>
      <c r="T158" s="289"/>
    </row>
    <row r="159" spans="1:20" s="2" customFormat="1" ht="17.25" thickBot="1">
      <c r="A159" s="427"/>
      <c r="B159" s="262"/>
      <c r="C159" s="246"/>
      <c r="D159" s="246"/>
      <c r="E159" s="246"/>
      <c r="F159" s="246"/>
      <c r="G159" s="246"/>
      <c r="H159" s="246"/>
      <c r="I159" s="246"/>
      <c r="J159" s="246"/>
      <c r="K159" s="246"/>
      <c r="L159" s="453" t="str">
        <f>CONCATENATE("Anspruch bei dieser Abrechnung für das Jahr ",$M$8)</f>
        <v>Anspruch bei dieser Abrechnung für das Jahr 2020</v>
      </c>
      <c r="M159" s="454"/>
      <c r="N159" s="454"/>
      <c r="O159" s="454"/>
      <c r="P159" s="454"/>
      <c r="Q159" s="454"/>
      <c r="R159" s="455"/>
      <c r="S159" s="292"/>
      <c r="T159" s="290">
        <f>T157-T158</f>
        <v>0</v>
      </c>
    </row>
    <row r="160" spans="1:21" ht="16.5" customHeight="1">
      <c r="A160" s="71"/>
      <c r="B160" s="69"/>
      <c r="C160" s="70"/>
      <c r="D160" s="70"/>
      <c r="E160" s="70"/>
      <c r="F160" s="53"/>
      <c r="G160" s="53"/>
      <c r="H160" s="49"/>
      <c r="I160" s="49"/>
      <c r="J160" s="49"/>
      <c r="K160" s="49"/>
      <c r="L160" s="49"/>
      <c r="M160" s="49"/>
      <c r="N160" s="49"/>
      <c r="O160" s="49"/>
      <c r="P160" s="49"/>
      <c r="Q160" s="49"/>
      <c r="R160" s="53"/>
      <c r="T160" s="53"/>
      <c r="U160" s="2"/>
    </row>
    <row r="161" spans="1:21" ht="21.75" customHeight="1">
      <c r="A161" s="71"/>
      <c r="B161" s="69"/>
      <c r="C161" s="70"/>
      <c r="D161" s="70"/>
      <c r="E161" s="70"/>
      <c r="F161" s="53"/>
      <c r="G161" s="53"/>
      <c r="H161" s="49"/>
      <c r="I161" s="49"/>
      <c r="J161" s="49"/>
      <c r="K161" s="49"/>
      <c r="L161" s="49"/>
      <c r="M161" s="49"/>
      <c r="N161" s="49"/>
      <c r="O161" s="49"/>
      <c r="P161" s="49"/>
      <c r="Q161" s="49"/>
      <c r="R161" s="53"/>
      <c r="T161" s="53"/>
      <c r="U161" s="2"/>
    </row>
    <row r="162" spans="1:21" ht="7.5" customHeight="1">
      <c r="A162" s="72"/>
      <c r="B162" s="69"/>
      <c r="C162" s="70"/>
      <c r="D162" s="70"/>
      <c r="E162" s="70"/>
      <c r="F162" s="53"/>
      <c r="G162" s="53"/>
      <c r="H162" s="49"/>
      <c r="I162" s="62"/>
      <c r="J162" s="62"/>
      <c r="K162" s="62"/>
      <c r="L162" s="49"/>
      <c r="M162" s="49"/>
      <c r="N162" s="49"/>
      <c r="O162" s="49"/>
      <c r="P162" s="49"/>
      <c r="Q162" s="49"/>
      <c r="R162" s="53"/>
      <c r="T162" s="53"/>
      <c r="U162" s="2"/>
    </row>
    <row r="163" spans="1:21" ht="7.5" customHeight="1">
      <c r="A163" s="72"/>
      <c r="B163" s="69"/>
      <c r="C163" s="70"/>
      <c r="D163" s="70"/>
      <c r="E163" s="70"/>
      <c r="F163" s="53"/>
      <c r="G163" s="53"/>
      <c r="H163" s="49"/>
      <c r="I163" s="62"/>
      <c r="J163" s="62"/>
      <c r="K163" s="62"/>
      <c r="L163" s="49"/>
      <c r="M163" s="49"/>
      <c r="N163" s="49"/>
      <c r="O163" s="49"/>
      <c r="P163" s="49"/>
      <c r="Q163" s="49"/>
      <c r="R163" s="53"/>
      <c r="T163" s="53"/>
      <c r="U163" s="2"/>
    </row>
    <row r="164" spans="1:18" ht="17.25" thickBot="1">
      <c r="A164" s="72"/>
      <c r="B164" s="69"/>
      <c r="C164" s="70"/>
      <c r="D164" s="70"/>
      <c r="E164" s="70"/>
      <c r="F164" s="53"/>
      <c r="G164" s="53"/>
      <c r="H164" s="53"/>
      <c r="I164" s="53"/>
      <c r="J164" s="53"/>
      <c r="K164" s="53"/>
      <c r="L164" s="53"/>
      <c r="M164" s="53"/>
      <c r="N164" s="53"/>
      <c r="O164" s="53"/>
      <c r="P164" s="53"/>
      <c r="Q164" s="53"/>
      <c r="R164" s="53"/>
    </row>
    <row r="165" spans="1:21" ht="17.25" customHeight="1" thickBot="1">
      <c r="A165" s="425" t="str">
        <f>B113</f>
        <v>andere Tätigkeiten (inkl. nicht förderfähige bzw. FLC aberkannte Tätigkeiten)</v>
      </c>
      <c r="B165" s="248" t="s">
        <v>16</v>
      </c>
      <c r="C165" s="162"/>
      <c r="D165" s="162"/>
      <c r="E165" s="162"/>
      <c r="F165" s="163">
        <f>F$103*F$113</f>
        <v>0</v>
      </c>
      <c r="G165" s="164">
        <f aca="true" t="shared" si="49" ref="G165:P165">G$103*G$113</f>
        <v>0</v>
      </c>
      <c r="H165" s="164">
        <f t="shared" si="49"/>
        <v>0</v>
      </c>
      <c r="I165" s="164">
        <f t="shared" si="49"/>
        <v>0</v>
      </c>
      <c r="J165" s="164">
        <f t="shared" si="49"/>
        <v>0</v>
      </c>
      <c r="K165" s="164">
        <f t="shared" si="49"/>
        <v>0</v>
      </c>
      <c r="L165" s="164">
        <f t="shared" si="49"/>
        <v>0</v>
      </c>
      <c r="M165" s="164">
        <f t="shared" si="49"/>
        <v>0</v>
      </c>
      <c r="N165" s="164">
        <f t="shared" si="49"/>
        <v>0</v>
      </c>
      <c r="O165" s="164">
        <f t="shared" si="49"/>
        <v>0</v>
      </c>
      <c r="P165" s="164">
        <f t="shared" si="49"/>
        <v>0</v>
      </c>
      <c r="Q165" s="165">
        <f>Q$103*Q$113</f>
        <v>0</v>
      </c>
      <c r="R165" s="58">
        <f>SUM(F165:Q165)</f>
        <v>0</v>
      </c>
      <c r="T165" s="310">
        <f>IF($O$12="ja","",R165)</f>
      </c>
      <c r="U165" s="2"/>
    </row>
    <row r="166" spans="1:21" ht="16.5">
      <c r="A166" s="426"/>
      <c r="B166" s="249" t="s">
        <v>60</v>
      </c>
      <c r="C166" s="172"/>
      <c r="D166" s="172"/>
      <c r="E166" s="172"/>
      <c r="F166" s="173">
        <f>IF(F$114=0,0,F$113/F$114)</f>
        <v>0</v>
      </c>
      <c r="G166" s="174">
        <f aca="true" t="shared" si="50" ref="G166:P166">IF(G$114=0,0,G$113/G$114)</f>
        <v>0</v>
      </c>
      <c r="H166" s="174">
        <f t="shared" si="50"/>
        <v>0</v>
      </c>
      <c r="I166" s="174">
        <f t="shared" si="50"/>
        <v>0</v>
      </c>
      <c r="J166" s="174">
        <f t="shared" si="50"/>
        <v>0</v>
      </c>
      <c r="K166" s="174">
        <f t="shared" si="50"/>
        <v>0</v>
      </c>
      <c r="L166" s="174">
        <f t="shared" si="50"/>
        <v>0</v>
      </c>
      <c r="M166" s="174">
        <f t="shared" si="50"/>
        <v>0</v>
      </c>
      <c r="N166" s="174">
        <f t="shared" si="50"/>
        <v>0</v>
      </c>
      <c r="O166" s="174">
        <f t="shared" si="50"/>
        <v>0</v>
      </c>
      <c r="P166" s="174">
        <f t="shared" si="50"/>
        <v>0</v>
      </c>
      <c r="Q166" s="175">
        <f>IF(Q$114=0,0,Q$113/Q$114)</f>
        <v>0</v>
      </c>
      <c r="R166" s="176">
        <f>IF($R$114=0,0,R$113/$R$114)</f>
        <v>0</v>
      </c>
      <c r="U166" s="2"/>
    </row>
    <row r="167" spans="1:21" ht="17.25" thickBot="1">
      <c r="A167" s="426"/>
      <c r="B167" s="250" t="s">
        <v>63</v>
      </c>
      <c r="C167" s="177"/>
      <c r="D167" s="177"/>
      <c r="E167" s="177"/>
      <c r="F167" s="178">
        <f>F166*F$71</f>
        <v>0</v>
      </c>
      <c r="G167" s="179">
        <f aca="true" t="shared" si="51" ref="G167:Q167">G166*G$71</f>
        <v>0</v>
      </c>
      <c r="H167" s="179">
        <f t="shared" si="51"/>
        <v>0</v>
      </c>
      <c r="I167" s="179">
        <f t="shared" si="51"/>
        <v>0</v>
      </c>
      <c r="J167" s="179">
        <f t="shared" si="51"/>
        <v>0</v>
      </c>
      <c r="K167" s="179">
        <f t="shared" si="51"/>
        <v>0</v>
      </c>
      <c r="L167" s="179">
        <f t="shared" si="51"/>
        <v>0</v>
      </c>
      <c r="M167" s="179">
        <f t="shared" si="51"/>
        <v>0</v>
      </c>
      <c r="N167" s="179">
        <f t="shared" si="51"/>
        <v>0</v>
      </c>
      <c r="O167" s="179">
        <f t="shared" si="51"/>
        <v>0</v>
      </c>
      <c r="P167" s="179">
        <f t="shared" si="51"/>
        <v>0</v>
      </c>
      <c r="Q167" s="180">
        <f t="shared" si="51"/>
        <v>0</v>
      </c>
      <c r="R167" s="181"/>
      <c r="U167" s="2"/>
    </row>
    <row r="168" spans="1:20" s="2" customFormat="1" ht="17.25" thickBot="1">
      <c r="A168" s="426"/>
      <c r="B168" s="251" t="s">
        <v>62</v>
      </c>
      <c r="C168" s="166"/>
      <c r="D168" s="166"/>
      <c r="E168" s="167"/>
      <c r="F168" s="168">
        <f>IF(F165&lt;F167,F165,F167)</f>
        <v>0</v>
      </c>
      <c r="G168" s="169">
        <f aca="true" t="shared" si="52" ref="G168:Q168">IF(G165&lt;G167,G165,G167)</f>
        <v>0</v>
      </c>
      <c r="H168" s="169">
        <f t="shared" si="52"/>
        <v>0</v>
      </c>
      <c r="I168" s="169">
        <f t="shared" si="52"/>
        <v>0</v>
      </c>
      <c r="J168" s="169">
        <f t="shared" si="52"/>
        <v>0</v>
      </c>
      <c r="K168" s="169">
        <f t="shared" si="52"/>
        <v>0</v>
      </c>
      <c r="L168" s="169">
        <f t="shared" si="52"/>
        <v>0</v>
      </c>
      <c r="M168" s="169">
        <f t="shared" si="52"/>
        <v>0</v>
      </c>
      <c r="N168" s="169">
        <f t="shared" si="52"/>
        <v>0</v>
      </c>
      <c r="O168" s="169">
        <f t="shared" si="52"/>
        <v>0</v>
      </c>
      <c r="P168" s="169">
        <f t="shared" si="52"/>
        <v>0</v>
      </c>
      <c r="Q168" s="170">
        <f t="shared" si="52"/>
        <v>0</v>
      </c>
      <c r="R168" s="171">
        <f>SUM(F168:Q168)</f>
        <v>0</v>
      </c>
      <c r="S168" s="304"/>
      <c r="T168" s="304"/>
    </row>
    <row r="169" spans="1:20" s="2" customFormat="1" ht="3.75" customHeight="1" thickBot="1" thickTop="1">
      <c r="A169" s="426"/>
      <c r="B169" s="242"/>
      <c r="C169" s="243"/>
      <c r="D169" s="243"/>
      <c r="E169" s="244"/>
      <c r="F169" s="245"/>
      <c r="G169" s="245"/>
      <c r="H169" s="245"/>
      <c r="I169" s="245"/>
      <c r="J169" s="245"/>
      <c r="K169" s="245"/>
      <c r="L169" s="245"/>
      <c r="M169" s="245"/>
      <c r="N169" s="245"/>
      <c r="O169" s="245"/>
      <c r="P169" s="245"/>
      <c r="Q169" s="245"/>
      <c r="R169" s="247"/>
      <c r="S169" s="304"/>
      <c r="T169" s="304"/>
    </row>
    <row r="170" spans="1:20" s="2" customFormat="1" ht="17.25" thickBot="1">
      <c r="A170" s="426"/>
      <c r="B170" s="242"/>
      <c r="C170" s="243"/>
      <c r="D170" s="243"/>
      <c r="E170" s="260"/>
      <c r="F170" s="53"/>
      <c r="G170" s="53"/>
      <c r="H170" s="53"/>
      <c r="I170" s="53"/>
      <c r="J170" s="53"/>
      <c r="K170" s="53"/>
      <c r="L170" s="260"/>
      <c r="M170" s="53"/>
      <c r="N170" s="261"/>
      <c r="O170" s="274"/>
      <c r="P170" s="274"/>
      <c r="Q170" s="274"/>
      <c r="R170" s="294" t="s">
        <v>159</v>
      </c>
      <c r="S170" s="261"/>
      <c r="T170" s="286">
        <f>IF($O$12="ja","",R166*$R$71)</f>
      </c>
    </row>
    <row r="171" spans="1:20" s="2" customFormat="1" ht="3.75" customHeight="1" thickBot="1">
      <c r="A171" s="426"/>
      <c r="B171" s="242"/>
      <c r="C171" s="243"/>
      <c r="D171" s="243"/>
      <c r="E171" s="260"/>
      <c r="F171" s="53"/>
      <c r="G171" s="53"/>
      <c r="H171" s="53"/>
      <c r="I171" s="53"/>
      <c r="J171" s="53"/>
      <c r="K171" s="53"/>
      <c r="L171" s="125"/>
      <c r="M171" s="262"/>
      <c r="N171" s="262"/>
      <c r="O171" s="125"/>
      <c r="P171" s="125"/>
      <c r="Q171" s="262"/>
      <c r="R171" s="254"/>
      <c r="S171" s="304"/>
      <c r="T171" s="255"/>
    </row>
    <row r="172" spans="1:20" s="2" customFormat="1" ht="16.5">
      <c r="A172" s="426"/>
      <c r="B172" s="260"/>
      <c r="C172" s="243"/>
      <c r="D172" s="243"/>
      <c r="E172" s="243"/>
      <c r="F172" s="53"/>
      <c r="G172" s="260"/>
      <c r="H172" s="260"/>
      <c r="I172" s="260"/>
      <c r="J172" s="260"/>
      <c r="K172" s="260"/>
      <c r="L172" s="457" t="str">
        <f>CONCATENATE("Anspruch an projektbezogenen Personalkosten",IF($O$12="ja"," (unterjährig)"," (vollständiges Jahr)"))</f>
        <v>Anspruch an projektbezogenen Personalkosten (unterjährig)</v>
      </c>
      <c r="M172" s="458"/>
      <c r="N172" s="458"/>
      <c r="O172" s="458"/>
      <c r="P172" s="458"/>
      <c r="Q172" s="458"/>
      <c r="R172" s="459"/>
      <c r="S172" s="291"/>
      <c r="T172" s="288">
        <f>IF($O$12="ja",R168,MIN(R165,T170))</f>
        <v>0</v>
      </c>
    </row>
    <row r="173" spans="1:20" s="2" customFormat="1" ht="16.5">
      <c r="A173" s="426"/>
      <c r="B173" s="260"/>
      <c r="C173" s="243"/>
      <c r="D173" s="243"/>
      <c r="E173" s="243"/>
      <c r="F173" s="243"/>
      <c r="G173" s="243"/>
      <c r="H173" s="243"/>
      <c r="I173" s="243"/>
      <c r="J173" s="243"/>
      <c r="K173" s="243"/>
      <c r="L173" s="252"/>
      <c r="M173" s="253"/>
      <c r="N173" s="253"/>
      <c r="O173" s="253"/>
      <c r="P173" s="263"/>
      <c r="Q173" s="263"/>
      <c r="R173" s="287" t="str">
        <f>CONCATENATE("bereits abgerechnet im Jahr ",$M$8)</f>
        <v>bereits abgerechnet im Jahr 2020</v>
      </c>
      <c r="S173" s="305"/>
      <c r="T173" s="289"/>
    </row>
    <row r="174" spans="1:20" s="2" customFormat="1" ht="17.25" thickBot="1">
      <c r="A174" s="427"/>
      <c r="B174" s="262"/>
      <c r="C174" s="246"/>
      <c r="D174" s="246"/>
      <c r="E174" s="246"/>
      <c r="F174" s="246"/>
      <c r="G174" s="246"/>
      <c r="H174" s="246"/>
      <c r="I174" s="246"/>
      <c r="J174" s="246"/>
      <c r="K174" s="246"/>
      <c r="L174" s="453" t="str">
        <f>CONCATENATE("Anspruch bei dieser Abrechnung für das Jahr ",$M$8)</f>
        <v>Anspruch bei dieser Abrechnung für das Jahr 2020</v>
      </c>
      <c r="M174" s="454"/>
      <c r="N174" s="454"/>
      <c r="O174" s="454"/>
      <c r="P174" s="454"/>
      <c r="Q174" s="454"/>
      <c r="R174" s="455"/>
      <c r="S174" s="292"/>
      <c r="T174" s="290">
        <f>T172-T173</f>
        <v>0</v>
      </c>
    </row>
    <row r="175" spans="1:18" ht="7.5" customHeight="1" thickBot="1">
      <c r="A175" s="72"/>
      <c r="B175" s="69"/>
      <c r="C175" s="70"/>
      <c r="D175" s="70"/>
      <c r="E175" s="70"/>
      <c r="F175" s="53"/>
      <c r="G175" s="53"/>
      <c r="H175" s="53"/>
      <c r="I175" s="53"/>
      <c r="J175" s="53"/>
      <c r="K175" s="53"/>
      <c r="L175" s="53"/>
      <c r="M175" s="53"/>
      <c r="N175" s="53"/>
      <c r="O175" s="53"/>
      <c r="P175" s="53"/>
      <c r="Q175" s="53"/>
      <c r="R175" s="53"/>
    </row>
    <row r="176" spans="1:21" ht="17.25" thickBot="1">
      <c r="A176" s="464" t="str">
        <f>CONCATENATE("Gesamt ",M8)</f>
        <v>Gesamt 2020</v>
      </c>
      <c r="B176" s="248" t="s">
        <v>16</v>
      </c>
      <c r="C176" s="162"/>
      <c r="D176" s="162"/>
      <c r="E176" s="162"/>
      <c r="F176" s="163">
        <f aca="true" t="shared" si="53" ref="F176:Q178">F117+F128+F139+F150+F165</f>
        <v>3419.7074999999995</v>
      </c>
      <c r="G176" s="164">
        <f t="shared" si="53"/>
        <v>3563.7749999999996</v>
      </c>
      <c r="H176" s="164">
        <f t="shared" si="53"/>
        <v>1308.15</v>
      </c>
      <c r="I176" s="164">
        <f t="shared" si="53"/>
        <v>1440.6000000000001</v>
      </c>
      <c r="J176" s="164">
        <f t="shared" si="53"/>
        <v>1803.3225</v>
      </c>
      <c r="K176" s="164">
        <f t="shared" si="53"/>
        <v>8460.465</v>
      </c>
      <c r="L176" s="164">
        <f t="shared" si="53"/>
        <v>4011.1424999999995</v>
      </c>
      <c r="M176" s="164">
        <f t="shared" si="53"/>
        <v>4170.375</v>
      </c>
      <c r="N176" s="164">
        <f t="shared" si="53"/>
        <v>3851.91</v>
      </c>
      <c r="O176" s="164">
        <f t="shared" si="53"/>
        <v>3920.1524999999997</v>
      </c>
      <c r="P176" s="164">
        <f t="shared" si="53"/>
        <v>0</v>
      </c>
      <c r="Q176" s="165">
        <f t="shared" si="53"/>
        <v>0</v>
      </c>
      <c r="R176" s="58">
        <f>SUM(F176:Q176)</f>
        <v>35949.6</v>
      </c>
      <c r="T176" s="310">
        <f>IF($O$12="ja","",R176)</f>
      </c>
      <c r="U176" s="2"/>
    </row>
    <row r="177" spans="1:21" ht="16.5">
      <c r="A177" s="426"/>
      <c r="B177" s="249" t="s">
        <v>60</v>
      </c>
      <c r="C177" s="172"/>
      <c r="D177" s="172"/>
      <c r="E177" s="172"/>
      <c r="F177" s="173">
        <f t="shared" si="53"/>
        <v>1</v>
      </c>
      <c r="G177" s="174">
        <f t="shared" si="53"/>
        <v>1</v>
      </c>
      <c r="H177" s="174">
        <f t="shared" si="53"/>
        <v>1</v>
      </c>
      <c r="I177" s="174">
        <f t="shared" si="53"/>
        <v>1</v>
      </c>
      <c r="J177" s="174">
        <f t="shared" si="53"/>
        <v>1</v>
      </c>
      <c r="K177" s="174">
        <f t="shared" si="53"/>
        <v>1</v>
      </c>
      <c r="L177" s="174">
        <f t="shared" si="53"/>
        <v>1</v>
      </c>
      <c r="M177" s="174">
        <f t="shared" si="53"/>
        <v>1</v>
      </c>
      <c r="N177" s="174">
        <f t="shared" si="53"/>
        <v>1</v>
      </c>
      <c r="O177" s="174">
        <f t="shared" si="53"/>
        <v>1</v>
      </c>
      <c r="P177" s="174">
        <f t="shared" si="53"/>
        <v>0</v>
      </c>
      <c r="Q177" s="175">
        <f t="shared" si="53"/>
        <v>0</v>
      </c>
      <c r="R177" s="176">
        <f>IF($R$114=0,0,R$114/$R$114)</f>
        <v>1</v>
      </c>
      <c r="U177" s="2"/>
    </row>
    <row r="178" spans="1:21" ht="17.25" thickBot="1">
      <c r="A178" s="426"/>
      <c r="B178" s="250" t="s">
        <v>63</v>
      </c>
      <c r="C178" s="177"/>
      <c r="D178" s="177"/>
      <c r="E178" s="177"/>
      <c r="F178" s="178">
        <f t="shared" si="53"/>
        <v>3412.0200000000004</v>
      </c>
      <c r="G178" s="179">
        <f t="shared" si="53"/>
        <v>3412.02</v>
      </c>
      <c r="H178" s="179">
        <f t="shared" si="53"/>
        <v>1721.4100000000003</v>
      </c>
      <c r="I178" s="179">
        <f t="shared" si="53"/>
        <v>1889.46</v>
      </c>
      <c r="J178" s="179">
        <f t="shared" si="53"/>
        <v>2366.15</v>
      </c>
      <c r="K178" s="179">
        <f t="shared" si="53"/>
        <v>6810.91</v>
      </c>
      <c r="L178" s="179">
        <f t="shared" si="53"/>
        <v>3980.6900000000005</v>
      </c>
      <c r="M178" s="179">
        <f t="shared" si="53"/>
        <v>3980.6899999999996</v>
      </c>
      <c r="N178" s="179">
        <f t="shared" si="53"/>
        <v>3980.69</v>
      </c>
      <c r="O178" s="179">
        <f t="shared" si="53"/>
        <v>3980.6899999999996</v>
      </c>
      <c r="P178" s="179">
        <f t="shared" si="53"/>
        <v>0</v>
      </c>
      <c r="Q178" s="180">
        <f t="shared" si="53"/>
        <v>0</v>
      </c>
      <c r="R178" s="181"/>
      <c r="U178" s="2"/>
    </row>
    <row r="179" spans="1:20" s="2" customFormat="1" ht="17.25" thickBot="1">
      <c r="A179" s="426"/>
      <c r="B179" s="251" t="s">
        <v>62</v>
      </c>
      <c r="C179" s="166"/>
      <c r="D179" s="166"/>
      <c r="E179" s="167"/>
      <c r="F179" s="168">
        <f>IF(F176&lt;F178,F176,F178)</f>
        <v>3412.0200000000004</v>
      </c>
      <c r="G179" s="169">
        <f aca="true" t="shared" si="54" ref="G179:Q179">IF(G176&lt;G178,G176,G178)</f>
        <v>3412.02</v>
      </c>
      <c r="H179" s="169">
        <f t="shared" si="54"/>
        <v>1308.15</v>
      </c>
      <c r="I179" s="169">
        <f t="shared" si="54"/>
        <v>1440.6000000000001</v>
      </c>
      <c r="J179" s="169">
        <f t="shared" si="54"/>
        <v>1803.3225</v>
      </c>
      <c r="K179" s="169">
        <f t="shared" si="54"/>
        <v>6810.91</v>
      </c>
      <c r="L179" s="169">
        <f t="shared" si="54"/>
        <v>3980.6900000000005</v>
      </c>
      <c r="M179" s="169">
        <f t="shared" si="54"/>
        <v>3980.6899999999996</v>
      </c>
      <c r="N179" s="169">
        <f t="shared" si="54"/>
        <v>3851.91</v>
      </c>
      <c r="O179" s="169">
        <f t="shared" si="54"/>
        <v>3920.1524999999997</v>
      </c>
      <c r="P179" s="169">
        <f t="shared" si="54"/>
        <v>0</v>
      </c>
      <c r="Q179" s="170">
        <f t="shared" si="54"/>
        <v>0</v>
      </c>
      <c r="R179" s="171">
        <f>SUM(F179:Q179)</f>
        <v>33920.465</v>
      </c>
      <c r="S179" s="304"/>
      <c r="T179" s="304"/>
    </row>
    <row r="180" spans="1:20" s="2" customFormat="1" ht="3.75" customHeight="1" thickBot="1" thickTop="1">
      <c r="A180" s="426"/>
      <c r="B180" s="242"/>
      <c r="C180" s="243"/>
      <c r="D180" s="243"/>
      <c r="E180" s="244"/>
      <c r="F180" s="245"/>
      <c r="G180" s="245"/>
      <c r="H180" s="245"/>
      <c r="I180" s="245"/>
      <c r="J180" s="245"/>
      <c r="K180" s="245"/>
      <c r="L180" s="245"/>
      <c r="M180" s="245"/>
      <c r="N180" s="245"/>
      <c r="O180" s="245"/>
      <c r="P180" s="245"/>
      <c r="Q180" s="245"/>
      <c r="R180" s="247"/>
      <c r="S180" s="304"/>
      <c r="T180" s="304"/>
    </row>
    <row r="181" spans="1:20" s="2" customFormat="1" ht="17.25" thickBot="1">
      <c r="A181" s="426"/>
      <c r="B181" s="242"/>
      <c r="C181" s="243"/>
      <c r="D181" s="243"/>
      <c r="E181" s="260"/>
      <c r="F181" s="53"/>
      <c r="G181" s="53"/>
      <c r="H181" s="53"/>
      <c r="I181" s="53"/>
      <c r="J181" s="53"/>
      <c r="K181" s="53"/>
      <c r="L181" s="260"/>
      <c r="M181" s="53"/>
      <c r="N181" s="261"/>
      <c r="O181" s="274"/>
      <c r="P181" s="274"/>
      <c r="Q181" s="274"/>
      <c r="R181" s="294" t="s">
        <v>160</v>
      </c>
      <c r="S181" s="261"/>
      <c r="T181" s="286">
        <f>IF($O$12="ja","",R177*$R$71)</f>
      </c>
    </row>
    <row r="182" spans="1:20" s="2" customFormat="1" ht="3.75" customHeight="1" thickBot="1">
      <c r="A182" s="426"/>
      <c r="B182" s="242"/>
      <c r="C182" s="243"/>
      <c r="D182" s="243"/>
      <c r="E182" s="260"/>
      <c r="F182" s="53"/>
      <c r="G182" s="53"/>
      <c r="H182" s="53"/>
      <c r="I182" s="53"/>
      <c r="J182" s="53"/>
      <c r="K182" s="53"/>
      <c r="L182" s="125"/>
      <c r="M182" s="262"/>
      <c r="N182" s="262"/>
      <c r="O182" s="125"/>
      <c r="P182" s="125"/>
      <c r="Q182" s="262"/>
      <c r="R182" s="254"/>
      <c r="S182" s="304"/>
      <c r="T182" s="255"/>
    </row>
    <row r="183" spans="1:20" s="2" customFormat="1" ht="16.5">
      <c r="A183" s="426"/>
      <c r="B183" s="260"/>
      <c r="C183" s="243"/>
      <c r="D183" s="243"/>
      <c r="E183" s="243"/>
      <c r="F183" s="53"/>
      <c r="G183" s="260"/>
      <c r="H183" s="260"/>
      <c r="I183" s="260"/>
      <c r="J183" s="260"/>
      <c r="K183" s="260"/>
      <c r="L183" s="457" t="str">
        <f>CONCATENATE("Anspruch an projektbezogenen Personalkosten",IF($O$12="ja"," (unterjährig)"," (vollständiges Jahr)"))</f>
        <v>Anspruch an projektbezogenen Personalkosten (unterjährig)</v>
      </c>
      <c r="M183" s="458"/>
      <c r="N183" s="458"/>
      <c r="O183" s="458"/>
      <c r="P183" s="458"/>
      <c r="Q183" s="458"/>
      <c r="R183" s="459"/>
      <c r="S183" s="291"/>
      <c r="T183" s="288">
        <f>IF($O$12="ja",R179,MIN(R176,T181))</f>
        <v>33920.465</v>
      </c>
    </row>
    <row r="184" spans="1:20" s="2" customFormat="1" ht="16.5">
      <c r="A184" s="426"/>
      <c r="B184" s="260"/>
      <c r="C184" s="243"/>
      <c r="D184" s="243"/>
      <c r="E184" s="243"/>
      <c r="F184" s="243"/>
      <c r="G184" s="243"/>
      <c r="H184" s="243"/>
      <c r="I184" s="243"/>
      <c r="J184" s="243"/>
      <c r="K184" s="243"/>
      <c r="L184" s="252"/>
      <c r="M184" s="253"/>
      <c r="N184" s="253"/>
      <c r="O184" s="253"/>
      <c r="P184" s="263"/>
      <c r="Q184" s="263"/>
      <c r="R184" s="287" t="str">
        <f>CONCATENATE("bereits abgerechnet im Jahr ",$M$8)</f>
        <v>bereits abgerechnet im Jahr 2020</v>
      </c>
      <c r="S184" s="306"/>
      <c r="T184" s="307">
        <f>T125+T136+T147+T158+T173</f>
        <v>0</v>
      </c>
    </row>
    <row r="185" spans="1:20" s="2" customFormat="1" ht="17.25" thickBot="1">
      <c r="A185" s="427"/>
      <c r="B185" s="262"/>
      <c r="C185" s="246"/>
      <c r="D185" s="246"/>
      <c r="E185" s="246"/>
      <c r="F185" s="246"/>
      <c r="G185" s="246"/>
      <c r="H185" s="246"/>
      <c r="I185" s="246"/>
      <c r="J185" s="246"/>
      <c r="K185" s="246"/>
      <c r="L185" s="453" t="str">
        <f>CONCATENATE("Anspruch bei dieser Abrechnung für das Jahr ",$M$8)</f>
        <v>Anspruch bei dieser Abrechnung für das Jahr 2020</v>
      </c>
      <c r="M185" s="454"/>
      <c r="N185" s="454"/>
      <c r="O185" s="454"/>
      <c r="P185" s="454"/>
      <c r="Q185" s="454"/>
      <c r="R185" s="455"/>
      <c r="S185" s="292"/>
      <c r="T185" s="290">
        <f>T183-T184</f>
        <v>33920.465</v>
      </c>
    </row>
    <row r="187" spans="1:20" ht="10.5" customHeight="1">
      <c r="A187" s="40"/>
      <c r="B187" s="40"/>
      <c r="C187" s="40"/>
      <c r="D187" s="40"/>
      <c r="E187" s="40"/>
      <c r="F187" s="81"/>
      <c r="G187" s="81"/>
      <c r="H187" s="81"/>
      <c r="I187" s="81"/>
      <c r="J187" s="81"/>
      <c r="K187" s="81"/>
      <c r="L187" s="49"/>
      <c r="M187" s="49"/>
      <c r="N187" s="49"/>
      <c r="O187" s="49"/>
      <c r="P187" s="49"/>
      <c r="Q187" s="49"/>
      <c r="R187" s="49"/>
      <c r="T187" s="1"/>
    </row>
    <row r="188" spans="1:20" ht="10.5" customHeight="1">
      <c r="A188" s="40"/>
      <c r="B188" s="40"/>
      <c r="C188" s="40"/>
      <c r="D188" s="40"/>
      <c r="E188" s="40"/>
      <c r="F188" s="49"/>
      <c r="G188" s="49"/>
      <c r="H188" s="49"/>
      <c r="I188" s="49"/>
      <c r="J188" s="49"/>
      <c r="K188" s="49"/>
      <c r="L188" s="49"/>
      <c r="M188" s="49"/>
      <c r="N188" s="49"/>
      <c r="O188" s="49"/>
      <c r="P188" s="49"/>
      <c r="Q188" s="49"/>
      <c r="R188" s="49"/>
      <c r="T188" s="1"/>
    </row>
    <row r="189" spans="1:20" ht="10.5" customHeight="1">
      <c r="A189" s="40"/>
      <c r="B189" s="40"/>
      <c r="C189" s="40"/>
      <c r="D189" s="40"/>
      <c r="E189" s="40"/>
      <c r="F189" s="40"/>
      <c r="G189" s="40"/>
      <c r="H189" s="40"/>
      <c r="I189" s="40"/>
      <c r="J189" s="40"/>
      <c r="K189" s="40"/>
      <c r="L189" s="40"/>
      <c r="M189" s="40"/>
      <c r="N189" s="40"/>
      <c r="O189" s="40"/>
      <c r="P189" s="40"/>
      <c r="Q189" s="40"/>
      <c r="R189" s="40"/>
      <c r="T189" s="1"/>
    </row>
    <row r="190" spans="1:18" ht="16.5">
      <c r="A190" s="82" t="s">
        <v>53</v>
      </c>
      <c r="B190" s="40"/>
      <c r="C190" s="40"/>
      <c r="D190" s="40"/>
      <c r="E190" s="40"/>
      <c r="F190" s="40"/>
      <c r="G190" s="40"/>
      <c r="H190" s="40"/>
      <c r="I190" s="40"/>
      <c r="J190" s="40"/>
      <c r="K190" s="40"/>
      <c r="L190" s="40"/>
      <c r="M190" s="40"/>
      <c r="N190" s="40"/>
      <c r="O190" s="40"/>
      <c r="P190" s="40"/>
      <c r="Q190" s="40"/>
      <c r="R190" s="40"/>
    </row>
    <row r="191" spans="1:18" ht="16.5">
      <c r="A191" s="82"/>
      <c r="B191" s="40"/>
      <c r="C191" s="40"/>
      <c r="D191" s="40"/>
      <c r="E191" s="40"/>
      <c r="F191" s="40"/>
      <c r="G191" s="40"/>
      <c r="H191" s="40"/>
      <c r="I191" s="40"/>
      <c r="J191" s="40"/>
      <c r="K191" s="40"/>
      <c r="L191" s="40"/>
      <c r="M191" s="40"/>
      <c r="N191" s="40"/>
      <c r="O191" s="40"/>
      <c r="P191" s="40"/>
      <c r="Q191" s="40"/>
      <c r="R191" s="40"/>
    </row>
    <row r="192" spans="1:18" ht="16.5">
      <c r="A192" s="82"/>
      <c r="B192" s="40"/>
      <c r="C192" s="40"/>
      <c r="D192" s="40"/>
      <c r="E192" s="40"/>
      <c r="F192" s="40"/>
      <c r="G192" s="40"/>
      <c r="H192" s="40"/>
      <c r="I192" s="40"/>
      <c r="J192" s="40"/>
      <c r="K192" s="40"/>
      <c r="L192" s="40"/>
      <c r="M192" s="40"/>
      <c r="N192" s="40"/>
      <c r="O192" s="40"/>
      <c r="P192" s="40"/>
      <c r="Q192" s="40"/>
      <c r="R192" s="40"/>
    </row>
    <row r="193" spans="1:18" ht="16.5">
      <c r="A193" s="40" t="s">
        <v>4</v>
      </c>
      <c r="B193" s="40"/>
      <c r="C193" s="40"/>
      <c r="D193" s="40"/>
      <c r="E193" s="40"/>
      <c r="F193" s="40"/>
      <c r="G193" s="3"/>
      <c r="H193" s="83"/>
      <c r="I193" s="40"/>
      <c r="J193" s="40"/>
      <c r="K193" s="40"/>
      <c r="L193" s="40"/>
      <c r="M193" s="40"/>
      <c r="N193" s="40"/>
      <c r="O193" s="40"/>
      <c r="P193" s="40"/>
      <c r="Q193" s="61"/>
      <c r="R193" s="40"/>
    </row>
    <row r="194" spans="1:18" ht="16.5">
      <c r="A194" s="40"/>
      <c r="B194" s="40"/>
      <c r="C194" s="40"/>
      <c r="D194" s="40"/>
      <c r="E194" s="40"/>
      <c r="F194" s="40"/>
      <c r="G194" s="456" t="s">
        <v>5</v>
      </c>
      <c r="H194" s="456"/>
      <c r="I194" s="40"/>
      <c r="J194" s="40"/>
      <c r="K194" s="40"/>
      <c r="L194" s="40"/>
      <c r="M194" s="449" t="s">
        <v>35</v>
      </c>
      <c r="N194" s="449"/>
      <c r="O194" s="449"/>
      <c r="P194" s="449"/>
      <c r="Q194" s="449"/>
      <c r="R194" s="449"/>
    </row>
  </sheetData>
  <sheetProtection password="C1BC" sheet="1"/>
  <protectedRanges>
    <protectedRange sqref="C8:I9 M8 C11:D12 O12:O13 F19:Q24 F27:Q27" name="Bereich1_1"/>
    <protectedRange sqref="T125 T136 T147 T158 T173 G193" name="Bereich2_2"/>
    <protectedRange sqref="F53:Q53 C54 F55:Q55 C56 F58:Q59 C60 F61:Q61 B63:Q63 B68:Q68" name="Bereich1_3"/>
    <protectedRange sqref="F100:Q101 B109:Q113 B75:Q81 B86:Q92" name="Bereich2_1"/>
    <protectedRange sqref="F34:Q35 C36 F37:Q38 C39 F40:Q40 C41 F42:Q43 C44 F45:Q46 C47" name="Bereich1_2"/>
  </protectedRanges>
  <mergeCells count="93">
    <mergeCell ref="G194:H194"/>
    <mergeCell ref="M194:R194"/>
    <mergeCell ref="A165:A174"/>
    <mergeCell ref="L172:R172"/>
    <mergeCell ref="L174:R174"/>
    <mergeCell ref="A176:A185"/>
    <mergeCell ref="L183:R183"/>
    <mergeCell ref="L185:R185"/>
    <mergeCell ref="A138:B138"/>
    <mergeCell ref="A139:A148"/>
    <mergeCell ref="L146:R146"/>
    <mergeCell ref="L148:R148"/>
    <mergeCell ref="A150:A159"/>
    <mergeCell ref="L157:R157"/>
    <mergeCell ref="L159:R159"/>
    <mergeCell ref="L124:R124"/>
    <mergeCell ref="L126:R126"/>
    <mergeCell ref="A127:B127"/>
    <mergeCell ref="A128:A137"/>
    <mergeCell ref="L135:R135"/>
    <mergeCell ref="L137:R137"/>
    <mergeCell ref="B90:E90"/>
    <mergeCell ref="B91:E91"/>
    <mergeCell ref="B92:E92"/>
    <mergeCell ref="C103:E103"/>
    <mergeCell ref="C114:E114"/>
    <mergeCell ref="A117:A126"/>
    <mergeCell ref="B80:E80"/>
    <mergeCell ref="B81:E81"/>
    <mergeCell ref="B86:E86"/>
    <mergeCell ref="B87:E87"/>
    <mergeCell ref="B88:E88"/>
    <mergeCell ref="B89:E89"/>
    <mergeCell ref="B68:E68"/>
    <mergeCell ref="B75:E75"/>
    <mergeCell ref="B76:E76"/>
    <mergeCell ref="B77:E77"/>
    <mergeCell ref="B78:E78"/>
    <mergeCell ref="B79:E79"/>
    <mergeCell ref="A58:A61"/>
    <mergeCell ref="C58:E58"/>
    <mergeCell ref="B59:B60"/>
    <mergeCell ref="C59:E59"/>
    <mergeCell ref="C60:D60"/>
    <mergeCell ref="B63:E63"/>
    <mergeCell ref="B45:B47"/>
    <mergeCell ref="C45:E45"/>
    <mergeCell ref="C47:D47"/>
    <mergeCell ref="A53:A56"/>
    <mergeCell ref="B53:B54"/>
    <mergeCell ref="C53:E53"/>
    <mergeCell ref="C54:D54"/>
    <mergeCell ref="B55:B56"/>
    <mergeCell ref="C56:D56"/>
    <mergeCell ref="C39:D39"/>
    <mergeCell ref="B40:B41"/>
    <mergeCell ref="C40:E40"/>
    <mergeCell ref="C41:D41"/>
    <mergeCell ref="B42:B44"/>
    <mergeCell ref="C42:E42"/>
    <mergeCell ref="C44:D44"/>
    <mergeCell ref="A30:A32"/>
    <mergeCell ref="C30:E30"/>
    <mergeCell ref="C31:E31"/>
    <mergeCell ref="A34:A47"/>
    <mergeCell ref="B34:B36"/>
    <mergeCell ref="C34:E34"/>
    <mergeCell ref="C35:E35"/>
    <mergeCell ref="C36:D36"/>
    <mergeCell ref="B37:B39"/>
    <mergeCell ref="C37:E37"/>
    <mergeCell ref="F15:R15"/>
    <mergeCell ref="F16:Q16"/>
    <mergeCell ref="R16:R18"/>
    <mergeCell ref="A19:A28"/>
    <mergeCell ref="C19:E19"/>
    <mergeCell ref="C23:E23"/>
    <mergeCell ref="C24:E24"/>
    <mergeCell ref="C9:I9"/>
    <mergeCell ref="C11:D11"/>
    <mergeCell ref="K11:N11"/>
    <mergeCell ref="C12:D12"/>
    <mergeCell ref="K12:N12"/>
    <mergeCell ref="C13:D13"/>
    <mergeCell ref="K13:N13"/>
    <mergeCell ref="A1:T1"/>
    <mergeCell ref="A2:T2"/>
    <mergeCell ref="A3:T3"/>
    <mergeCell ref="C4:P4"/>
    <mergeCell ref="A6:T6"/>
    <mergeCell ref="C8:I8"/>
    <mergeCell ref="K8:L8"/>
    <mergeCell ref="M8:R8"/>
  </mergeCells>
  <dataValidations count="1">
    <dataValidation type="list" allowBlank="1" showInputMessage="1" showErrorMessage="1" sqref="O12">
      <formula1>"ja,nein"</formula1>
    </dataValidation>
  </dataValidations>
  <printOptions horizontalCentered="1"/>
  <pageMargins left="0.3937007874015748" right="0.3937007874015748" top="0.3937007874015748" bottom="0.31496062992125984" header="0.5118110236220472" footer="0.1968503937007874"/>
  <pageSetup fitToHeight="0" horizontalDpi="600" verticalDpi="600" orientation="landscape" paperSize="9" scale="60" r:id="rId4"/>
  <headerFooter alignWithMargins="0">
    <oddFooter>&amp;L&amp;9&amp;A&amp;RSeite &amp;P von &amp;N</oddFooter>
  </headerFooter>
  <rowBreaks count="3" manualBreakCount="3">
    <brk id="47" max="19" man="1"/>
    <brk id="103" max="19" man="1"/>
    <brk id="159" max="19"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3399"/>
    <pageSetUpPr fitToPage="1"/>
  </sheetPr>
  <dimension ref="A1:AM32"/>
  <sheetViews>
    <sheetView tabSelected="1" workbookViewId="0" topLeftCell="A1">
      <selection activeCell="Q10" sqref="Q10"/>
    </sheetView>
  </sheetViews>
  <sheetFormatPr defaultColWidth="12" defaultRowHeight="12.75"/>
  <cols>
    <col min="1" max="1" width="2.83203125" style="278" customWidth="1"/>
    <col min="2" max="2" width="12.16015625" style="278" customWidth="1"/>
    <col min="3" max="3" width="17.5" style="278" customWidth="1"/>
    <col min="4" max="4" width="2.83203125" style="278" customWidth="1"/>
    <col min="5" max="5" width="18.83203125" style="278" customWidth="1"/>
    <col min="6" max="6" width="2.83203125" style="278" customWidth="1"/>
    <col min="7" max="7" width="12" style="278" customWidth="1"/>
    <col min="8" max="8" width="14.16015625" style="278" bestFit="1" customWidth="1"/>
    <col min="9" max="9" width="20.33203125" style="278" bestFit="1" customWidth="1"/>
    <col min="10" max="10" width="14.16015625" style="278" bestFit="1" customWidth="1"/>
    <col min="11" max="11" width="13.66015625" style="278" bestFit="1" customWidth="1"/>
    <col min="12" max="12" width="13.66015625" style="278" customWidth="1"/>
    <col min="13" max="16384" width="12" style="278" customWidth="1"/>
  </cols>
  <sheetData>
    <row r="1" spans="1:39" ht="16.5">
      <c r="A1" s="277"/>
      <c r="B1" s="520" t="s">
        <v>152</v>
      </c>
      <c r="C1" s="521"/>
      <c r="D1" s="277"/>
      <c r="E1" s="522" t="s">
        <v>176</v>
      </c>
      <c r="F1" s="277"/>
      <c r="G1" s="520" t="s">
        <v>182</v>
      </c>
      <c r="H1" s="524"/>
      <c r="I1" s="524"/>
      <c r="J1" s="524"/>
      <c r="K1" s="524"/>
      <c r="L1" s="524"/>
      <c r="M1" s="524"/>
      <c r="N1" s="524"/>
      <c r="O1" s="521"/>
      <c r="P1" s="277"/>
      <c r="Q1" s="277"/>
      <c r="R1" s="277"/>
      <c r="S1" s="277"/>
      <c r="T1" s="277"/>
      <c r="U1" s="277"/>
      <c r="V1" s="277"/>
      <c r="W1" s="277"/>
      <c r="X1" s="277"/>
      <c r="Y1" s="277"/>
      <c r="Z1" s="277"/>
      <c r="AA1" s="277"/>
      <c r="AB1" s="277"/>
      <c r="AC1" s="277"/>
      <c r="AD1" s="277"/>
      <c r="AE1" s="277"/>
      <c r="AF1" s="277"/>
      <c r="AG1" s="277"/>
      <c r="AH1" s="277"/>
      <c r="AI1" s="277"/>
      <c r="AJ1" s="277"/>
      <c r="AK1" s="277"/>
      <c r="AL1" s="277"/>
      <c r="AM1" s="277"/>
    </row>
    <row r="2" spans="1:39" ht="16.5">
      <c r="A2" s="277"/>
      <c r="B2" s="283" t="s">
        <v>153</v>
      </c>
      <c r="C2" s="284" t="s">
        <v>154</v>
      </c>
      <c r="D2" s="277"/>
      <c r="E2" s="523"/>
      <c r="F2" s="277"/>
      <c r="G2" s="283" t="s">
        <v>153</v>
      </c>
      <c r="H2" s="325" t="s">
        <v>183</v>
      </c>
      <c r="I2" s="325" t="s">
        <v>215</v>
      </c>
      <c r="J2" s="325" t="s">
        <v>25</v>
      </c>
      <c r="K2" s="325" t="s">
        <v>184</v>
      </c>
      <c r="L2" s="325" t="s">
        <v>188</v>
      </c>
      <c r="M2" s="325" t="s">
        <v>185</v>
      </c>
      <c r="N2" s="325" t="s">
        <v>186</v>
      </c>
      <c r="O2" s="284" t="s">
        <v>187</v>
      </c>
      <c r="P2" s="277"/>
      <c r="Q2" s="277"/>
      <c r="R2" s="277"/>
      <c r="S2" s="277"/>
      <c r="T2" s="277"/>
      <c r="U2" s="277"/>
      <c r="V2" s="277"/>
      <c r="W2" s="277"/>
      <c r="X2" s="277"/>
      <c r="Y2" s="277"/>
      <c r="Z2" s="277"/>
      <c r="AA2" s="277"/>
      <c r="AB2" s="277"/>
      <c r="AC2" s="277"/>
      <c r="AD2" s="277"/>
      <c r="AE2" s="277"/>
      <c r="AF2" s="277"/>
      <c r="AG2" s="277"/>
      <c r="AH2" s="277"/>
      <c r="AI2" s="277"/>
      <c r="AJ2" s="277"/>
      <c r="AK2" s="277"/>
      <c r="AL2" s="277"/>
      <c r="AM2" s="277"/>
    </row>
    <row r="3" spans="1:39" ht="16.5">
      <c r="A3" s="277"/>
      <c r="B3" s="279">
        <v>2014</v>
      </c>
      <c r="C3" s="280">
        <v>4530</v>
      </c>
      <c r="D3" s="277"/>
      <c r="E3" s="316">
        <v>2</v>
      </c>
      <c r="F3" s="277"/>
      <c r="G3" s="279">
        <v>2014</v>
      </c>
      <c r="H3" s="326">
        <v>0.217</v>
      </c>
      <c r="I3" s="326">
        <v>0.182</v>
      </c>
      <c r="J3" s="326">
        <v>0.2133</v>
      </c>
      <c r="K3" s="326">
        <v>0.0153</v>
      </c>
      <c r="L3" s="326">
        <f aca="true" t="shared" si="0" ref="L3:L8">0.03*(1+0.025)</f>
        <v>0.030749999999999996</v>
      </c>
      <c r="M3" s="326">
        <v>0.045</v>
      </c>
      <c r="N3" s="326"/>
      <c r="O3" s="323">
        <v>0.03</v>
      </c>
      <c r="P3" s="277"/>
      <c r="Q3" s="277"/>
      <c r="R3" s="277"/>
      <c r="S3" s="277"/>
      <c r="T3" s="277"/>
      <c r="U3" s="277"/>
      <c r="V3" s="277"/>
      <c r="W3" s="277"/>
      <c r="X3" s="277"/>
      <c r="Y3" s="277"/>
      <c r="Z3" s="277"/>
      <c r="AA3" s="277"/>
      <c r="AB3" s="277"/>
      <c r="AC3" s="277"/>
      <c r="AD3" s="277"/>
      <c r="AE3" s="277"/>
      <c r="AF3" s="277"/>
      <c r="AG3" s="277"/>
      <c r="AH3" s="277"/>
      <c r="AI3" s="277"/>
      <c r="AJ3" s="277"/>
      <c r="AK3" s="277"/>
      <c r="AL3" s="277"/>
      <c r="AM3" s="277"/>
    </row>
    <row r="4" spans="1:39" ht="16.5">
      <c r="A4" s="277"/>
      <c r="B4" s="279">
        <v>2015</v>
      </c>
      <c r="C4" s="280">
        <v>4650</v>
      </c>
      <c r="D4" s="277"/>
      <c r="E4" s="317">
        <v>4</v>
      </c>
      <c r="F4" s="277"/>
      <c r="G4" s="279">
        <v>2015</v>
      </c>
      <c r="H4" s="326">
        <v>0.2163</v>
      </c>
      <c r="I4" s="326">
        <v>0.1807</v>
      </c>
      <c r="J4" s="326">
        <v>0.2113</v>
      </c>
      <c r="K4" s="326">
        <v>0.0153</v>
      </c>
      <c r="L4" s="326">
        <f t="shared" si="0"/>
        <v>0.030749999999999996</v>
      </c>
      <c r="M4" s="326">
        <v>0.045</v>
      </c>
      <c r="N4" s="326"/>
      <c r="O4" s="323">
        <v>0.03</v>
      </c>
      <c r="P4" s="277"/>
      <c r="Q4" s="277"/>
      <c r="R4" s="277"/>
      <c r="S4" s="277"/>
      <c r="T4" s="277"/>
      <c r="U4" s="277"/>
      <c r="V4" s="277"/>
      <c r="W4" s="277"/>
      <c r="X4" s="277"/>
      <c r="Y4" s="277"/>
      <c r="Z4" s="277"/>
      <c r="AA4" s="277"/>
      <c r="AB4" s="277"/>
      <c r="AC4" s="277"/>
      <c r="AD4" s="277"/>
      <c r="AE4" s="277"/>
      <c r="AF4" s="277"/>
      <c r="AG4" s="277"/>
      <c r="AH4" s="277"/>
      <c r="AI4" s="277"/>
      <c r="AJ4" s="277"/>
      <c r="AK4" s="277"/>
      <c r="AL4" s="277"/>
      <c r="AM4" s="277"/>
    </row>
    <row r="5" spans="1:39" ht="16.5">
      <c r="A5" s="277"/>
      <c r="B5" s="279">
        <v>2016</v>
      </c>
      <c r="C5" s="280">
        <v>4860</v>
      </c>
      <c r="D5" s="277"/>
      <c r="E5" s="317"/>
      <c r="F5" s="277"/>
      <c r="G5" s="279">
        <v>2016</v>
      </c>
      <c r="H5" s="326">
        <v>0.2148</v>
      </c>
      <c r="I5" s="326">
        <v>0.1812</v>
      </c>
      <c r="J5" s="326">
        <v>0.2098</v>
      </c>
      <c r="K5" s="326">
        <v>0.0153</v>
      </c>
      <c r="L5" s="326">
        <f t="shared" si="0"/>
        <v>0.030749999999999996</v>
      </c>
      <c r="M5" s="326">
        <v>0.045</v>
      </c>
      <c r="N5" s="326"/>
      <c r="O5" s="323">
        <v>0.03</v>
      </c>
      <c r="P5" s="277"/>
      <c r="Q5" s="277"/>
      <c r="R5" s="277"/>
      <c r="S5" s="277"/>
      <c r="T5" s="277"/>
      <c r="U5" s="277"/>
      <c r="V5" s="277"/>
      <c r="W5" s="277"/>
      <c r="X5" s="277"/>
      <c r="Y5" s="277"/>
      <c r="Z5" s="277"/>
      <c r="AA5" s="277"/>
      <c r="AB5" s="277"/>
      <c r="AC5" s="277"/>
      <c r="AD5" s="277"/>
      <c r="AE5" s="277"/>
      <c r="AF5" s="277"/>
      <c r="AG5" s="277"/>
      <c r="AH5" s="277"/>
      <c r="AI5" s="277"/>
      <c r="AJ5" s="277"/>
      <c r="AK5" s="277"/>
      <c r="AL5" s="277"/>
      <c r="AM5" s="277"/>
    </row>
    <row r="6" spans="1:39" ht="16.5">
      <c r="A6" s="277"/>
      <c r="B6" s="279">
        <v>2017</v>
      </c>
      <c r="C6" s="280">
        <v>4980</v>
      </c>
      <c r="D6" s="277"/>
      <c r="E6" s="317"/>
      <c r="F6" s="277"/>
      <c r="G6" s="279">
        <v>2017</v>
      </c>
      <c r="H6" s="326">
        <v>0.2148</v>
      </c>
      <c r="I6" s="326">
        <v>0.1812</v>
      </c>
      <c r="J6" s="326">
        <v>0.2098</v>
      </c>
      <c r="K6" s="326">
        <v>0.0153</v>
      </c>
      <c r="L6" s="326">
        <f t="shared" si="0"/>
        <v>0.030749999999999996</v>
      </c>
      <c r="M6" s="326">
        <v>0.041</v>
      </c>
      <c r="N6" s="326"/>
      <c r="O6" s="323">
        <v>0.03</v>
      </c>
      <c r="P6" s="277"/>
      <c r="Q6" s="277"/>
      <c r="R6" s="277"/>
      <c r="S6" s="277"/>
      <c r="T6" s="277"/>
      <c r="U6" s="277"/>
      <c r="V6" s="277"/>
      <c r="W6" s="277"/>
      <c r="X6" s="277"/>
      <c r="Y6" s="277"/>
      <c r="Z6" s="277"/>
      <c r="AA6" s="277"/>
      <c r="AB6" s="277"/>
      <c r="AC6" s="277"/>
      <c r="AD6" s="277"/>
      <c r="AE6" s="277"/>
      <c r="AF6" s="277"/>
      <c r="AG6" s="277"/>
      <c r="AH6" s="277"/>
      <c r="AI6" s="277"/>
      <c r="AJ6" s="277"/>
      <c r="AK6" s="277"/>
      <c r="AL6" s="277"/>
      <c r="AM6" s="277"/>
    </row>
    <row r="7" spans="1:39" ht="16.5">
      <c r="A7" s="277"/>
      <c r="B7" s="279">
        <v>2018</v>
      </c>
      <c r="C7" s="280">
        <v>5130</v>
      </c>
      <c r="D7" s="277"/>
      <c r="E7" s="318"/>
      <c r="F7" s="277"/>
      <c r="G7" s="279">
        <v>2018</v>
      </c>
      <c r="H7" s="326">
        <v>0.2148</v>
      </c>
      <c r="I7" s="326">
        <v>0.1812</v>
      </c>
      <c r="J7" s="326">
        <v>0.2098</v>
      </c>
      <c r="K7" s="326">
        <v>0.0153</v>
      </c>
      <c r="L7" s="326">
        <f t="shared" si="0"/>
        <v>0.030749999999999996</v>
      </c>
      <c r="M7" s="326">
        <v>0.039</v>
      </c>
      <c r="N7" s="326"/>
      <c r="O7" s="323">
        <v>0.03</v>
      </c>
      <c r="P7" s="277"/>
      <c r="Q7" s="277"/>
      <c r="R7" s="277"/>
      <c r="S7" s="277"/>
      <c r="T7" s="277"/>
      <c r="U7" s="277"/>
      <c r="V7" s="277"/>
      <c r="W7" s="277"/>
      <c r="X7" s="277"/>
      <c r="Y7" s="277"/>
      <c r="Z7" s="277"/>
      <c r="AA7" s="277"/>
      <c r="AB7" s="277"/>
      <c r="AC7" s="277"/>
      <c r="AD7" s="277"/>
      <c r="AE7" s="277"/>
      <c r="AF7" s="277"/>
      <c r="AG7" s="277"/>
      <c r="AH7" s="277"/>
      <c r="AI7" s="277"/>
      <c r="AJ7" s="277"/>
      <c r="AK7" s="277"/>
      <c r="AL7" s="277"/>
      <c r="AM7" s="277"/>
    </row>
    <row r="8" spans="1:39" ht="16.5">
      <c r="A8" s="277"/>
      <c r="B8" s="279">
        <v>2019</v>
      </c>
      <c r="C8" s="280">
        <v>5220</v>
      </c>
      <c r="D8" s="277"/>
      <c r="F8" s="277"/>
      <c r="G8" s="279">
        <v>2019</v>
      </c>
      <c r="H8" s="326">
        <v>0.2138</v>
      </c>
      <c r="I8" s="326">
        <v>0.1812</v>
      </c>
      <c r="J8" s="326">
        <v>0.2088</v>
      </c>
      <c r="K8" s="326">
        <v>0.0153</v>
      </c>
      <c r="L8" s="326">
        <f t="shared" si="0"/>
        <v>0.030749999999999996</v>
      </c>
      <c r="M8" s="326">
        <v>0.039</v>
      </c>
      <c r="N8" s="326"/>
      <c r="O8" s="323">
        <v>0.03</v>
      </c>
      <c r="P8" s="277"/>
      <c r="Q8" s="277"/>
      <c r="R8" s="277"/>
      <c r="S8" s="277"/>
      <c r="T8" s="277"/>
      <c r="U8" s="277"/>
      <c r="V8" s="277"/>
      <c r="W8" s="277"/>
      <c r="X8" s="277"/>
      <c r="Y8" s="277"/>
      <c r="Z8" s="277"/>
      <c r="AA8" s="277"/>
      <c r="AB8" s="277"/>
      <c r="AC8" s="277"/>
      <c r="AD8" s="277"/>
      <c r="AE8" s="277"/>
      <c r="AF8" s="277"/>
      <c r="AG8" s="277"/>
      <c r="AH8" s="277"/>
      <c r="AI8" s="277"/>
      <c r="AJ8" s="277"/>
      <c r="AK8" s="277"/>
      <c r="AL8" s="277"/>
      <c r="AM8" s="277"/>
    </row>
    <row r="9" spans="1:39" ht="16.5">
      <c r="A9" s="277"/>
      <c r="B9" s="279">
        <v>2020</v>
      </c>
      <c r="C9" s="280">
        <v>5370</v>
      </c>
      <c r="D9" s="277"/>
      <c r="E9" s="277"/>
      <c r="F9" s="277"/>
      <c r="G9" s="279">
        <v>2020</v>
      </c>
      <c r="H9" s="326">
        <v>0.2123</v>
      </c>
      <c r="I9" s="326">
        <v>0.1812</v>
      </c>
      <c r="J9" s="326">
        <v>0.2073</v>
      </c>
      <c r="K9" s="328">
        <v>0.0153</v>
      </c>
      <c r="L9" s="326">
        <v>0.0308</v>
      </c>
      <c r="M9" s="326">
        <v>0.039</v>
      </c>
      <c r="N9" s="326"/>
      <c r="O9" s="323">
        <v>0.02999977</v>
      </c>
      <c r="P9" s="277"/>
      <c r="Q9" s="277"/>
      <c r="R9" s="277"/>
      <c r="S9" s="277"/>
      <c r="T9" s="277"/>
      <c r="U9" s="277"/>
      <c r="V9" s="277"/>
      <c r="W9" s="277"/>
      <c r="X9" s="277"/>
      <c r="Y9" s="277"/>
      <c r="Z9" s="277"/>
      <c r="AA9" s="277"/>
      <c r="AB9" s="277"/>
      <c r="AC9" s="277"/>
      <c r="AD9" s="277"/>
      <c r="AE9" s="277"/>
      <c r="AF9" s="277"/>
      <c r="AG9" s="277"/>
      <c r="AH9" s="277"/>
      <c r="AI9" s="277"/>
      <c r="AJ9" s="277"/>
      <c r="AK9" s="277"/>
      <c r="AL9" s="277"/>
      <c r="AM9" s="277"/>
    </row>
    <row r="10" spans="1:39" ht="16.5">
      <c r="A10" s="277"/>
      <c r="B10" s="279">
        <v>2021</v>
      </c>
      <c r="C10" s="373">
        <v>5550</v>
      </c>
      <c r="D10" s="277"/>
      <c r="E10" s="277"/>
      <c r="F10" s="277"/>
      <c r="G10" s="279">
        <v>2021</v>
      </c>
      <c r="H10" s="326">
        <v>0.2123</v>
      </c>
      <c r="I10" s="326">
        <v>0.1812</v>
      </c>
      <c r="J10" s="326">
        <v>0.2073</v>
      </c>
      <c r="K10" s="328">
        <v>0.0153</v>
      </c>
      <c r="L10" s="326">
        <v>0.0308</v>
      </c>
      <c r="M10" s="326">
        <v>0.039</v>
      </c>
      <c r="N10" s="326"/>
      <c r="O10" s="323">
        <v>0.02999977</v>
      </c>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row>
    <row r="11" spans="1:39" ht="16.5">
      <c r="A11" s="277"/>
      <c r="B11" s="279">
        <v>2022</v>
      </c>
      <c r="C11" s="280"/>
      <c r="D11" s="277"/>
      <c r="E11" s="277"/>
      <c r="F11" s="277"/>
      <c r="G11" s="279">
        <v>2022</v>
      </c>
      <c r="H11" s="326"/>
      <c r="I11" s="326"/>
      <c r="J11" s="326"/>
      <c r="K11" s="326"/>
      <c r="L11" s="326"/>
      <c r="M11" s="326"/>
      <c r="N11" s="326"/>
      <c r="O11" s="323"/>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row>
    <row r="12" spans="1:39" ht="16.5">
      <c r="A12" s="277"/>
      <c r="B12" s="279">
        <v>2023</v>
      </c>
      <c r="C12" s="280"/>
      <c r="D12" s="277"/>
      <c r="E12" s="277"/>
      <c r="F12" s="277"/>
      <c r="G12" s="279">
        <v>2023</v>
      </c>
      <c r="H12" s="326"/>
      <c r="I12" s="326"/>
      <c r="J12" s="326"/>
      <c r="K12" s="326"/>
      <c r="L12" s="326"/>
      <c r="M12" s="326"/>
      <c r="N12" s="326"/>
      <c r="O12" s="323"/>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row>
    <row r="13" spans="1:39" ht="16.5">
      <c r="A13" s="277"/>
      <c r="B13" s="279">
        <v>2024</v>
      </c>
      <c r="C13" s="280"/>
      <c r="D13" s="277"/>
      <c r="E13" s="277"/>
      <c r="F13" s="277"/>
      <c r="G13" s="279">
        <v>2024</v>
      </c>
      <c r="H13" s="326"/>
      <c r="I13" s="326"/>
      <c r="J13" s="326"/>
      <c r="K13" s="326"/>
      <c r="L13" s="326"/>
      <c r="M13" s="326"/>
      <c r="N13" s="326"/>
      <c r="O13" s="323"/>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row>
    <row r="14" spans="1:39" ht="16.5">
      <c r="A14" s="277"/>
      <c r="B14" s="281">
        <v>2025</v>
      </c>
      <c r="C14" s="282"/>
      <c r="D14" s="277"/>
      <c r="E14" s="277"/>
      <c r="F14" s="277"/>
      <c r="G14" s="281">
        <v>2025</v>
      </c>
      <c r="H14" s="327"/>
      <c r="I14" s="327"/>
      <c r="J14" s="327"/>
      <c r="K14" s="327"/>
      <c r="L14" s="327"/>
      <c r="M14" s="327"/>
      <c r="N14" s="327"/>
      <c r="O14" s="324"/>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row>
    <row r="15" spans="1:39" ht="16.5">
      <c r="A15" s="277"/>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row>
    <row r="16" spans="1:39" ht="16.5">
      <c r="A16" s="277"/>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row>
    <row r="17" spans="1:39" ht="16.5">
      <c r="A17" s="277"/>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row>
    <row r="18" spans="1:39" ht="16.5">
      <c r="A18" s="277"/>
      <c r="B18" s="277"/>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row>
    <row r="19" spans="1:39" ht="16.5">
      <c r="A19" s="277"/>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row>
    <row r="20" spans="1:39" ht="16.5">
      <c r="A20" s="277"/>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row>
    <row r="21" spans="1:39" ht="16.5">
      <c r="A21" s="277"/>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row>
    <row r="22" spans="1:39" ht="16.5">
      <c r="A22" s="277"/>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row>
    <row r="23" spans="1:39" ht="16.5">
      <c r="A23" s="277"/>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row>
    <row r="24" spans="1:39" ht="16.5">
      <c r="A24" s="277"/>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row>
    <row r="25" spans="1:39" ht="16.5">
      <c r="A25" s="277"/>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row>
    <row r="26" spans="1:39" ht="16.5">
      <c r="A26" s="277"/>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row>
    <row r="27" spans="1:39" ht="16.5">
      <c r="A27" s="277"/>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row>
    <row r="28" spans="1:39" ht="16.5">
      <c r="A28" s="277"/>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row>
    <row r="29" spans="1:39" ht="16.5">
      <c r="A29" s="277"/>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row>
    <row r="30" spans="1:39" ht="16.5">
      <c r="A30" s="277"/>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row>
    <row r="31" spans="1:39" ht="16.5">
      <c r="A31" s="277"/>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row>
    <row r="32" spans="1:39" ht="16.5">
      <c r="A32" s="277"/>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row>
  </sheetData>
  <sheetProtection password="C1BC" sheet="1"/>
  <protectedRanges>
    <protectedRange sqref="H3:O9 H11:O14" name="LNK"/>
    <protectedRange sqref="E3:E7" name="Anzahl_SZ"/>
    <protectedRange sqref="C3:C9 H3:I9 C11:C14 H11:I14" name="SV_H?chst"/>
    <protectedRange sqref="C10" name="SV_H?chst_1"/>
    <protectedRange sqref="H10:O10" name="LNK_2"/>
    <protectedRange sqref="H10:I10" name="SV_H?chst_2"/>
  </protectedRanges>
  <mergeCells count="3">
    <mergeCell ref="B1:C1"/>
    <mergeCell ref="E1:E2"/>
    <mergeCell ref="G1:O1"/>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0" r:id="rId3"/>
  <legacyDrawing r:id="rId2"/>
</worksheet>
</file>

<file path=xl/worksheets/sheet7.xml><?xml version="1.0" encoding="utf-8"?>
<worksheet xmlns="http://schemas.openxmlformats.org/spreadsheetml/2006/main" xmlns:r="http://schemas.openxmlformats.org/officeDocument/2006/relationships">
  <dimension ref="A1:C38"/>
  <sheetViews>
    <sheetView zoomScalePageLayoutView="0" workbookViewId="0" topLeftCell="A1">
      <pane ySplit="3" topLeftCell="A4" activePane="bottomLeft" state="frozen"/>
      <selection pane="topLeft" activeCell="A1" sqref="A1"/>
      <selection pane="bottomLeft" activeCell="C39" sqref="C39"/>
    </sheetView>
  </sheetViews>
  <sheetFormatPr defaultColWidth="12" defaultRowHeight="12.75"/>
  <cols>
    <col min="1" max="1" width="18.66015625" style="154" customWidth="1"/>
    <col min="2" max="2" width="14.66015625" style="154" customWidth="1"/>
    <col min="3" max="3" width="68.83203125" style="155" customWidth="1"/>
    <col min="4" max="16384" width="12" style="152" customWidth="1"/>
  </cols>
  <sheetData>
    <row r="1" ht="12.75">
      <c r="A1" s="151" t="s">
        <v>82</v>
      </c>
    </row>
    <row r="3" spans="1:3" ht="25.5">
      <c r="A3" s="153" t="s">
        <v>84</v>
      </c>
      <c r="B3" s="153" t="s">
        <v>80</v>
      </c>
      <c r="C3" s="153" t="s">
        <v>81</v>
      </c>
    </row>
    <row r="4" spans="1:3" ht="12.75">
      <c r="A4" s="154" t="s">
        <v>83</v>
      </c>
      <c r="B4" s="156">
        <v>42634</v>
      </c>
      <c r="C4" s="155" t="s">
        <v>85</v>
      </c>
    </row>
    <row r="5" spans="1:3" ht="25.5">
      <c r="A5" s="157" t="s">
        <v>86</v>
      </c>
      <c r="B5" s="156">
        <v>42902</v>
      </c>
      <c r="C5" s="158" t="s">
        <v>87</v>
      </c>
    </row>
    <row r="6" ht="12.75">
      <c r="C6" s="158" t="s">
        <v>88</v>
      </c>
    </row>
    <row r="7" ht="12.75">
      <c r="C7" s="158" t="s">
        <v>92</v>
      </c>
    </row>
    <row r="8" ht="12.75">
      <c r="C8" s="158" t="s">
        <v>95</v>
      </c>
    </row>
    <row r="9" spans="1:3" ht="51">
      <c r="A9" s="157" t="s">
        <v>130</v>
      </c>
      <c r="B9" s="156">
        <v>42949</v>
      </c>
      <c r="C9" s="158" t="s">
        <v>131</v>
      </c>
    </row>
    <row r="10" spans="1:3" ht="25.5">
      <c r="A10" s="157" t="s">
        <v>134</v>
      </c>
      <c r="B10" s="156">
        <v>43117</v>
      </c>
      <c r="C10" s="158" t="s">
        <v>135</v>
      </c>
    </row>
    <row r="11" ht="25.5">
      <c r="C11" s="158" t="s">
        <v>136</v>
      </c>
    </row>
    <row r="12" spans="1:3" ht="12.75">
      <c r="A12" s="157" t="s">
        <v>139</v>
      </c>
      <c r="B12" s="156">
        <v>43139</v>
      </c>
      <c r="C12" s="158" t="s">
        <v>140</v>
      </c>
    </row>
    <row r="13" ht="12.75">
      <c r="C13" s="158" t="s">
        <v>141</v>
      </c>
    </row>
    <row r="14" ht="12.75">
      <c r="C14" s="158" t="s">
        <v>142</v>
      </c>
    </row>
    <row r="15" spans="1:3" ht="12.75">
      <c r="A15" s="157" t="s">
        <v>146</v>
      </c>
      <c r="B15" s="156">
        <v>43174</v>
      </c>
      <c r="C15" s="158" t="s">
        <v>145</v>
      </c>
    </row>
    <row r="16" ht="12.75">
      <c r="C16" s="158" t="s">
        <v>148</v>
      </c>
    </row>
    <row r="17" spans="1:3" ht="25.5">
      <c r="A17" s="157" t="s">
        <v>149</v>
      </c>
      <c r="B17" s="156">
        <v>43272</v>
      </c>
      <c r="C17" s="158" t="s">
        <v>150</v>
      </c>
    </row>
    <row r="18" ht="12.75">
      <c r="C18" s="158" t="s">
        <v>151</v>
      </c>
    </row>
    <row r="19" ht="12.75">
      <c r="C19" s="158" t="s">
        <v>155</v>
      </c>
    </row>
    <row r="20" ht="38.25">
      <c r="C20" s="158" t="s">
        <v>164</v>
      </c>
    </row>
    <row r="21" ht="12.75">
      <c r="C21" s="158" t="s">
        <v>163</v>
      </c>
    </row>
    <row r="22" ht="25.5">
      <c r="C22" s="158" t="s">
        <v>165</v>
      </c>
    </row>
    <row r="23" ht="12.75">
      <c r="C23" s="158" t="s">
        <v>166</v>
      </c>
    </row>
    <row r="24" spans="1:3" ht="25.5">
      <c r="A24" s="157" t="s">
        <v>167</v>
      </c>
      <c r="B24" s="156">
        <v>43305</v>
      </c>
      <c r="C24" s="158" t="s">
        <v>169</v>
      </c>
    </row>
    <row r="25" ht="25.5">
      <c r="C25" s="158" t="s">
        <v>168</v>
      </c>
    </row>
    <row r="26" spans="1:3" ht="38.25">
      <c r="A26" s="157" t="s">
        <v>179</v>
      </c>
      <c r="B26" s="156">
        <v>43375</v>
      </c>
      <c r="C26" s="158" t="s">
        <v>172</v>
      </c>
    </row>
    <row r="27" spans="1:3" ht="12.75">
      <c r="A27" s="157"/>
      <c r="B27" s="156"/>
      <c r="C27" s="158" t="s">
        <v>174</v>
      </c>
    </row>
    <row r="28" ht="76.5">
      <c r="C28" s="158" t="s">
        <v>175</v>
      </c>
    </row>
    <row r="29" ht="25.5" customHeight="1">
      <c r="C29" s="158" t="s">
        <v>173</v>
      </c>
    </row>
    <row r="30" ht="12.75">
      <c r="C30" s="158" t="s">
        <v>177</v>
      </c>
    </row>
    <row r="31" ht="25.5">
      <c r="C31" s="158" t="s">
        <v>189</v>
      </c>
    </row>
    <row r="32" spans="1:3" ht="12.75">
      <c r="A32" s="157" t="s">
        <v>204</v>
      </c>
      <c r="B32" s="156">
        <v>44146</v>
      </c>
      <c r="C32" s="158" t="s">
        <v>205</v>
      </c>
    </row>
    <row r="33" spans="1:3" ht="25.5">
      <c r="A33" s="157"/>
      <c r="B33" s="156"/>
      <c r="C33" s="370" t="s">
        <v>213</v>
      </c>
    </row>
    <row r="34" spans="1:3" ht="12.75">
      <c r="A34" s="157"/>
      <c r="B34" s="156"/>
      <c r="C34" s="370" t="s">
        <v>216</v>
      </c>
    </row>
    <row r="35" spans="1:3" ht="12.75">
      <c r="A35" s="157"/>
      <c r="B35" s="156"/>
      <c r="C35" s="370" t="s">
        <v>212</v>
      </c>
    </row>
    <row r="36" ht="12.75">
      <c r="C36" s="158" t="s">
        <v>206</v>
      </c>
    </row>
    <row r="37" spans="2:3" ht="12.75">
      <c r="B37" s="156">
        <v>44250</v>
      </c>
      <c r="C37" s="158" t="s">
        <v>218</v>
      </c>
    </row>
    <row r="38" ht="12.75">
      <c r="C38" s="158" t="s">
        <v>206</v>
      </c>
    </row>
  </sheetData>
  <sheetProtection password="C1BC" sheet="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Haring</dc:creator>
  <cp:keywords/>
  <dc:description/>
  <cp:lastModifiedBy>Neumayr Nicole (LAD4)</cp:lastModifiedBy>
  <cp:lastPrinted>2020-10-20T07:30:06Z</cp:lastPrinted>
  <dcterms:created xsi:type="dcterms:W3CDTF">2002-09-02T07:13:28Z</dcterms:created>
  <dcterms:modified xsi:type="dcterms:W3CDTF">2021-12-20T07:51:34Z</dcterms:modified>
  <cp:category/>
  <cp:version/>
  <cp:contentType/>
  <cp:contentStatus/>
</cp:coreProperties>
</file>